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erver-int\300_IMS\310_QMS_PINT\080_Forms\030_Supporting_Process\020_Ensure_Tangible_Ressources\"/>
    </mc:Choice>
  </mc:AlternateContent>
  <xr:revisionPtr revIDLastSave="0" documentId="13_ncr:1_{5C75B052-8480-4DA5-B80C-984FD3C07868}" xr6:coauthVersionLast="47" xr6:coauthVersionMax="47" xr10:uidLastSave="{00000000-0000-0000-0000-000000000000}"/>
  <bookViews>
    <workbookView xWindow="28680" yWindow="-120" windowWidth="29040" windowHeight="15720" xr2:uid="{00000000-000D-0000-FFFF-FFFF00000000}"/>
  </bookViews>
  <sheets>
    <sheet name="de-en-cz-cn-es" sheetId="3" r:id="rId1"/>
    <sheet name="form change log" sheetId="4" state="hidden" r:id="rId2"/>
    <sheet name="Data" sheetId="2" state="hidden" r:id="rId3"/>
  </sheets>
  <definedNames>
    <definedName name="_xlnm.Print_Area" localSheetId="0">'de-en-cz-cn-es'!$A$1:$E$317</definedName>
    <definedName name="_xlnm.Print_Titles" localSheetId="0">'de-en-cz-cn-es'!$1:$10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3" i="3" l="1"/>
  <c r="A137" i="3"/>
  <c r="A260" i="3"/>
  <c r="B257" i="3"/>
  <c r="B256" i="3"/>
  <c r="B255" i="3"/>
  <c r="B254" i="3"/>
  <c r="A4" i="3"/>
  <c r="D253" i="3"/>
  <c r="A251" i="3"/>
  <c r="A248" i="3"/>
  <c r="A245" i="3"/>
  <c r="A242" i="3"/>
  <c r="A239" i="3"/>
  <c r="A236" i="3"/>
  <c r="A230" i="3"/>
  <c r="D142" i="3"/>
  <c r="A221" i="3"/>
  <c r="C226" i="3"/>
  <c r="C225" i="3"/>
  <c r="C224" i="3"/>
  <c r="C223" i="3"/>
  <c r="C227" i="3"/>
  <c r="A218" i="3"/>
  <c r="D163" i="3"/>
  <c r="D261" i="3" s="1"/>
  <c r="D162" i="3"/>
  <c r="D260" i="3" s="1"/>
  <c r="D208" i="3"/>
  <c r="C208" i="3"/>
  <c r="C254" i="3"/>
  <c r="C256" i="3" s="1"/>
  <c r="A216" i="3"/>
  <c r="A206" i="3"/>
  <c r="D157" i="3"/>
  <c r="D158" i="3"/>
  <c r="A139" i="3"/>
  <c r="A138" i="3"/>
  <c r="A111" i="3"/>
  <c r="A101" i="3"/>
  <c r="A91" i="3"/>
  <c r="A12" i="3"/>
  <c r="A120" i="3"/>
  <c r="A131" i="3"/>
  <c r="C40" i="3"/>
  <c r="C72" i="3" s="1"/>
  <c r="A288" i="3"/>
  <c r="A287" i="3"/>
  <c r="D283" i="3"/>
  <c r="C283" i="3"/>
  <c r="B283" i="3"/>
  <c r="A275" i="3"/>
  <c r="D293" i="3"/>
  <c r="B40" i="3"/>
  <c r="A160" i="3"/>
  <c r="C255" i="3" l="1"/>
  <c r="C257" i="3"/>
  <c r="C68" i="3"/>
  <c r="C56" i="3"/>
  <c r="C60" i="3"/>
  <c r="C64" i="3"/>
  <c r="C52" i="3"/>
  <c r="C48" i="3"/>
  <c r="C44" i="3"/>
  <c r="C16" i="3"/>
  <c r="C15" i="3"/>
  <c r="D288" i="3" l="1"/>
  <c r="D287" i="3"/>
  <c r="B288" i="3"/>
  <c r="B287" i="3"/>
  <c r="C288" i="3"/>
  <c r="C287" i="3"/>
  <c r="C293" i="3"/>
  <c r="B293" i="3"/>
  <c r="A297" i="3"/>
  <c r="A295" i="3"/>
  <c r="A293" i="3"/>
  <c r="A291" i="3"/>
  <c r="A285" i="3"/>
  <c r="A286" i="3"/>
  <c r="A284" i="3"/>
  <c r="A283" i="3"/>
  <c r="B280" i="3"/>
  <c r="B279" i="3"/>
  <c r="A279" i="3"/>
  <c r="A277" i="3"/>
  <c r="A203" i="3"/>
  <c r="A200" i="3"/>
  <c r="A197" i="3"/>
  <c r="A194" i="3"/>
  <c r="A191" i="3"/>
  <c r="A188" i="3"/>
  <c r="A185" i="3" l="1"/>
  <c r="B182" i="3"/>
  <c r="B180" i="3"/>
  <c r="B178" i="3"/>
  <c r="A176" i="3"/>
  <c r="A173" i="3"/>
  <c r="A170" i="3"/>
  <c r="A167" i="3"/>
  <c r="A164" i="3"/>
  <c r="A162" i="3"/>
  <c r="A270" i="3"/>
  <c r="A268" i="3"/>
  <c r="C265" i="3"/>
  <c r="A265" i="3"/>
  <c r="A157" i="3"/>
  <c r="A148" i="3"/>
  <c r="D141" i="3"/>
  <c r="C141" i="3"/>
  <c r="B141" i="3"/>
  <c r="A141" i="3"/>
  <c r="A136" i="3"/>
  <c r="C123" i="3"/>
  <c r="A122" i="3"/>
  <c r="A116" i="3"/>
  <c r="A115" i="3"/>
  <c r="A114" i="3"/>
  <c r="A113" i="3"/>
  <c r="A103" i="3"/>
  <c r="A98" i="3"/>
  <c r="A97" i="3"/>
  <c r="D248" i="3" l="1"/>
  <c r="D245" i="3"/>
  <c r="D236" i="3"/>
  <c r="D230" i="3"/>
  <c r="D239" i="3"/>
  <c r="D218" i="3"/>
  <c r="D164" i="3"/>
  <c r="D242" i="3"/>
  <c r="D233" i="3"/>
  <c r="D234" i="3"/>
  <c r="D246" i="3"/>
  <c r="D231" i="3"/>
  <c r="D219" i="3"/>
  <c r="D243" i="3"/>
  <c r="D240" i="3"/>
  <c r="D249" i="3"/>
  <c r="D237" i="3"/>
  <c r="C127" i="3"/>
  <c r="C126" i="3"/>
  <c r="C124" i="3"/>
  <c r="C125" i="3"/>
  <c r="C133" i="3"/>
  <c r="C132" i="3"/>
  <c r="C130" i="3"/>
  <c r="C129" i="3"/>
  <c r="C128" i="3"/>
  <c r="A299" i="3"/>
  <c r="A302" i="3"/>
  <c r="D306" i="3"/>
  <c r="C306" i="3"/>
  <c r="B306" i="3"/>
  <c r="A306" i="3"/>
  <c r="A309" i="3"/>
  <c r="A311" i="3"/>
  <c r="A314" i="3"/>
  <c r="A317" i="3"/>
  <c r="D317" i="3"/>
  <c r="C317" i="3"/>
  <c r="B317" i="3"/>
  <c r="A94" i="3"/>
  <c r="A93" i="3"/>
  <c r="D88" i="3"/>
  <c r="C88" i="3"/>
  <c r="B88" i="3"/>
  <c r="A88" i="3"/>
  <c r="A85" i="3"/>
  <c r="A75" i="3"/>
  <c r="A70" i="3"/>
  <c r="A66" i="3"/>
  <c r="A62" i="3"/>
  <c r="A58" i="3"/>
  <c r="A54" i="3"/>
  <c r="A50" i="3"/>
  <c r="A46" i="3"/>
  <c r="A42" i="3"/>
  <c r="D40" i="3"/>
  <c r="A40" i="3"/>
  <c r="A38" i="3"/>
  <c r="A36" i="3"/>
  <c r="A32" i="3"/>
  <c r="A33" i="3"/>
  <c r="A31" i="3"/>
  <c r="A30" i="3"/>
  <c r="A29" i="3"/>
  <c r="A27" i="3"/>
  <c r="A22" i="3"/>
  <c r="A20" i="3"/>
  <c r="A25" i="3"/>
  <c r="A24" i="3"/>
  <c r="A23" i="3"/>
  <c r="A18" i="3"/>
  <c r="A17" i="3"/>
  <c r="A16" i="3"/>
  <c r="C14" i="3"/>
  <c r="C3" i="3"/>
  <c r="A14" i="3"/>
  <c r="A8" i="3" l="1"/>
  <c r="D286" i="3" l="1"/>
  <c r="C285" i="3"/>
  <c r="B286" i="3"/>
  <c r="D148" i="3"/>
  <c r="C148" i="3"/>
  <c r="B148" i="3"/>
  <c r="D149" i="3" l="1"/>
  <c r="D150" i="3"/>
  <c r="D151" i="3"/>
  <c r="D152" i="3"/>
  <c r="D145" i="3"/>
  <c r="D143" i="3"/>
  <c r="D144" i="3"/>
  <c r="C286" i="3"/>
  <c r="D154" i="3"/>
  <c r="D146" i="3"/>
  <c r="D284" i="3"/>
  <c r="B284" i="3"/>
  <c r="D153" i="3"/>
  <c r="D147" i="3"/>
  <c r="B285" i="3"/>
  <c r="D285" i="3"/>
  <c r="C284" i="3"/>
  <c r="A1" i="2"/>
  <c r="B17" i="2" s="1"/>
  <c r="B1" i="2"/>
  <c r="D204" i="3"/>
  <c r="D305" i="3"/>
  <c r="D304" i="3"/>
  <c r="C295" i="3"/>
  <c r="C297" i="3" s="1"/>
  <c r="D213" i="3"/>
  <c r="C213" i="3"/>
  <c r="D173" i="3"/>
  <c r="D44" i="3"/>
  <c r="D48" i="3" s="1"/>
  <c r="D52" i="3" s="1"/>
  <c r="D56" i="3" s="1"/>
  <c r="D60" i="3" s="1"/>
  <c r="B44" i="3"/>
  <c r="B48" i="3" s="1"/>
  <c r="B52" i="3" s="1"/>
  <c r="B56" i="3" s="1"/>
  <c r="B60" i="3" s="1"/>
  <c r="A44" i="3"/>
  <c r="A64" i="3" s="1"/>
  <c r="A9" i="3"/>
  <c r="A6" i="3"/>
  <c r="A5" i="3"/>
  <c r="D195" i="3"/>
  <c r="D171" i="3"/>
  <c r="D197" i="3"/>
  <c r="D181" i="3"/>
  <c r="B10" i="2" l="1"/>
  <c r="A3" i="3"/>
  <c r="B68" i="3"/>
  <c r="B72" i="3" s="1"/>
  <c r="B64" i="3"/>
  <c r="D68" i="3"/>
  <c r="D72" i="3" s="1"/>
  <c r="D64" i="3"/>
  <c r="D194" i="3"/>
  <c r="D183" i="3"/>
  <c r="C211" i="3"/>
  <c r="A52" i="3"/>
  <c r="A68" i="3"/>
  <c r="C210" i="3"/>
  <c r="D210" i="3"/>
  <c r="D212" i="3"/>
  <c r="D211" i="3"/>
  <c r="C212" i="3"/>
  <c r="C209" i="3"/>
  <c r="A72" i="3"/>
  <c r="D209" i="3"/>
  <c r="A48" i="3"/>
  <c r="D203" i="3"/>
  <c r="D201" i="3"/>
  <c r="D189" i="3"/>
  <c r="D198" i="3"/>
  <c r="D168" i="3"/>
  <c r="A60" i="3"/>
  <c r="D192" i="3"/>
  <c r="D179" i="3"/>
  <c r="D165" i="3"/>
  <c r="D174" i="3"/>
  <c r="D186" i="3"/>
  <c r="A56" i="3"/>
  <c r="D188" i="3"/>
  <c r="D191" i="3"/>
  <c r="D200" i="3"/>
  <c r="D185" i="3"/>
  <c r="D180" i="3"/>
  <c r="D167" i="3"/>
  <c r="D170" i="3"/>
  <c r="B295" i="3"/>
  <c r="B297" i="3" s="1"/>
  <c r="D182" i="3"/>
  <c r="D1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Bauer Bettina</author>
  </authors>
  <commentList>
    <comment ref="A283" authorId="0" shapeId="0" xr:uid="{00000000-0006-0000-0000-000001000000}">
      <text>
        <r>
          <rPr>
            <sz val="8"/>
            <color indexed="81"/>
            <rFont val="Segoe UI"/>
            <family val="2"/>
          </rPr>
          <t xml:space="preserve">de - Bonitätsauskunft D&amp;B; Datenbank Bisnode
</t>
        </r>
        <r>
          <rPr>
            <sz val="8"/>
            <color indexed="12"/>
            <rFont val="Segoe UI"/>
            <family val="2"/>
          </rPr>
          <t>en - Credit assessment D &amp; B; Database Bisnode</t>
        </r>
      </text>
    </comment>
    <comment ref="B283" authorId="0" shapeId="0" xr:uid="{1911E418-DC67-43B4-BB67-867BA313D7EE}">
      <text>
        <r>
          <rPr>
            <sz val="9"/>
            <color indexed="81"/>
            <rFont val="Segoe UI"/>
            <family val="2"/>
          </rPr>
          <t xml:space="preserve">de - Bonitätsauskunft D&amp;B: Ausfallrisiko niedrig
</t>
        </r>
        <r>
          <rPr>
            <sz val="9"/>
            <color indexed="12"/>
            <rFont val="Segoe UI"/>
            <family val="2"/>
          </rPr>
          <t>en - Creditworthiness D&amp;B: nonpayment risk low</t>
        </r>
      </text>
    </comment>
    <comment ref="C283" authorId="0" shapeId="0" xr:uid="{534981AF-8A3A-433B-8D72-3B89939318D1}">
      <text>
        <r>
          <rPr>
            <sz val="9"/>
            <color indexed="81"/>
            <rFont val="Segoe UI"/>
            <family val="2"/>
          </rPr>
          <t xml:space="preserve">de - Bonitätsauskunft: Ausfallrisiko mittel
</t>
        </r>
        <r>
          <rPr>
            <sz val="9"/>
            <color indexed="12"/>
            <rFont val="Segoe UI"/>
            <family val="2"/>
          </rPr>
          <t>en - Creditworthiness D&amp;B: nonpayment risk medium</t>
        </r>
        <r>
          <rPr>
            <b/>
            <sz val="9"/>
            <color indexed="81"/>
            <rFont val="Segoe UI"/>
            <family val="2"/>
          </rPr>
          <t xml:space="preserve">
</t>
        </r>
      </text>
    </comment>
    <comment ref="D283" authorId="0" shapeId="0" xr:uid="{1EB85576-A09D-4A14-95C0-3D81D17FA608}">
      <text>
        <r>
          <rPr>
            <sz val="9"/>
            <color indexed="81"/>
            <rFont val="Segoe UI"/>
            <family val="2"/>
          </rPr>
          <t xml:space="preserve">de - Bonitätsauskunft: Ausfallrisiko hoch
</t>
        </r>
        <r>
          <rPr>
            <sz val="9"/>
            <color indexed="12"/>
            <rFont val="Segoe UI"/>
            <family val="2"/>
          </rPr>
          <t>en - Creditworthiness D&amp;B: nonpayment risk high</t>
        </r>
        <r>
          <rPr>
            <sz val="9"/>
            <color indexed="81"/>
            <rFont val="Segoe UI"/>
            <family val="2"/>
          </rPr>
          <t xml:space="preserve">
</t>
        </r>
      </text>
    </comment>
    <comment ref="B284" authorId="0" shapeId="0" xr:uid="{E2756220-B5D1-486E-A7E5-EDE20F55AE0D}">
      <text>
        <r>
          <rPr>
            <sz val="9"/>
            <color indexed="81"/>
            <rFont val="Segoe UI"/>
            <family val="2"/>
          </rPr>
          <t xml:space="preserve">de - keine kurzfristige Veränderung der Führung
        ausreichend Kapazitäten vorhanden
        langfristige Geschäftsbeziehungen zu Lieferanten und Kunden
</t>
        </r>
        <r>
          <rPr>
            <sz val="9"/>
            <color indexed="12"/>
            <rFont val="Segoe UI"/>
            <family val="2"/>
          </rPr>
          <t>en - no short-term change of the board of directors
        sufficient capacities provided
        long-term business relations with suppliers and customers</t>
        </r>
        <r>
          <rPr>
            <b/>
            <sz val="9"/>
            <color indexed="81"/>
            <rFont val="Segoe UI"/>
            <family val="2"/>
          </rPr>
          <t xml:space="preserve">
</t>
        </r>
      </text>
    </comment>
    <comment ref="C284" authorId="0" shapeId="0" xr:uid="{69C44ACC-BC04-4AEA-B778-FEE29F813808}">
      <text>
        <r>
          <rPr>
            <sz val="9"/>
            <color indexed="81"/>
            <rFont val="Segoe UI"/>
            <family val="2"/>
          </rPr>
          <t xml:space="preserve">de - kurzfristige Veränderung der Führung 
        begrenzt freie Kapazitäten vorhanden
        mittelfristige Geschäftsbeziehungen zu Lieferanten und Kunden
</t>
        </r>
        <r>
          <rPr>
            <sz val="9"/>
            <color indexed="12"/>
            <rFont val="Segoe UI"/>
            <family val="2"/>
          </rPr>
          <t>en - short-term changes of the board of directors
        limited free capacities provided
        medium-term business relations with suppliers and customers</t>
        </r>
      </text>
    </comment>
    <comment ref="D284" authorId="0" shapeId="0" xr:uid="{A5DCCB74-97DD-4B9D-9A8B-04FBDCEAEDAC}">
      <text>
        <r>
          <rPr>
            <sz val="9"/>
            <color indexed="81"/>
            <rFont val="Segoe UI"/>
            <family val="2"/>
          </rPr>
          <t xml:space="preserve">de - laufende Veränderung der Führung
        kurzfristige Geschäftsbeziehungen zu Lieferanten und Kunden
</t>
        </r>
        <r>
          <rPr>
            <sz val="9"/>
            <color indexed="12"/>
            <rFont val="Segoe UI"/>
            <family val="2"/>
          </rPr>
          <t>en - continous changes of the board of directors
        short-term business relations with suppliers and customers</t>
        </r>
      </text>
    </comment>
    <comment ref="B285" authorId="0" shapeId="0" xr:uid="{7DF1F06C-A05C-43EC-9628-BBAC81C13CC8}">
      <text>
        <r>
          <rPr>
            <sz val="9"/>
            <color indexed="81"/>
            <rFont val="Segoe UI"/>
            <family val="2"/>
          </rPr>
          <t xml:space="preserve">de - zB: langjährig etabliertes Unternehmen; breite Kundenbasis; …
</t>
        </r>
        <r>
          <rPr>
            <sz val="9"/>
            <color indexed="12"/>
            <rFont val="Segoe UI"/>
            <family val="2"/>
          </rPr>
          <t>en - e.g.: long-established company; broad customer base; ...</t>
        </r>
      </text>
    </comment>
    <comment ref="C285" authorId="0" shapeId="0" xr:uid="{BF796897-4117-447D-9C7A-8E15CEE0F74A}">
      <text>
        <r>
          <rPr>
            <sz val="9"/>
            <color indexed="81"/>
            <rFont val="Segoe UI"/>
            <family val="2"/>
          </rPr>
          <t xml:space="preserve">de - zB: etabliertes Unternehmen, aber wachsender Wettbewerb; teilweise Abhängigkeit von wenigen Großkunden
</t>
        </r>
        <r>
          <rPr>
            <sz val="9"/>
            <color indexed="12"/>
            <rFont val="Segoe UI"/>
            <family val="2"/>
          </rPr>
          <t>en - e.g.: established company, but growing competition; partial dependence on a few major customers</t>
        </r>
      </text>
    </comment>
    <comment ref="D285" authorId="0" shapeId="0" xr:uid="{983F6F5A-CE31-4B74-8BE4-21B62FA3C0D9}">
      <text>
        <r>
          <rPr>
            <sz val="9"/>
            <color indexed="81"/>
            <rFont val="Segoe UI"/>
            <family val="2"/>
          </rPr>
          <t xml:space="preserve">de - zB: sehr kleines od. neues Unternehmen, ohne gefestigte Stellung am Markt; starke Abhängigkeit von einzelnen Kunden oder Märkten
</t>
        </r>
        <r>
          <rPr>
            <sz val="9"/>
            <color indexed="12"/>
            <rFont val="Segoe UI"/>
            <family val="2"/>
          </rPr>
          <t>de - e.g.: very small or new company, without a firm market position; strong dependence on individual customers or markets</t>
        </r>
      </text>
    </comment>
    <comment ref="B286" authorId="0" shapeId="0" xr:uid="{9F5BD805-6E0F-4A22-96F5-F3C8537D3FE9}">
      <text>
        <r>
          <rPr>
            <sz val="9"/>
            <color indexed="81"/>
            <rFont val="Segoe UI"/>
            <family val="2"/>
          </rPr>
          <t xml:space="preserve">de - keine Monopolstellung des Lieferanten
        keine langfristige vertragliche Bindung vorhanden
        Alternativlieferanten sind vorhanden und können kurzfristig einspringen
</t>
        </r>
        <r>
          <rPr>
            <sz val="9"/>
            <color indexed="12"/>
            <rFont val="Segoe UI"/>
            <family val="2"/>
          </rPr>
          <t>en - no supplier's monopoly position
        no long-term contractual relation
        alternative suplliers provided to step in short-term</t>
        </r>
      </text>
    </comment>
    <comment ref="C286" authorId="0" shapeId="0" xr:uid="{556D53F0-B40E-49F9-B05B-D5BFC1894569}">
      <text>
        <r>
          <rPr>
            <sz val="9"/>
            <color indexed="81"/>
            <rFont val="Segoe UI"/>
            <family val="2"/>
          </rPr>
          <t xml:space="preserve">de - keine Monopolstellung des Lieferanten
        keine langfristige vertragliche Bindung vorhanden
        Alternativlieferanten sind vorhanden und können langfristig einspringen
</t>
        </r>
        <r>
          <rPr>
            <sz val="9"/>
            <color indexed="12"/>
            <rFont val="Segoe UI"/>
            <family val="2"/>
          </rPr>
          <t>en - no supplier's monopoly position
        no long-term contractual relation
        alternative suplliers provided to step in long-term</t>
        </r>
      </text>
    </comment>
    <comment ref="D286" authorId="0" shapeId="0" xr:uid="{1B750579-4520-4CEF-A1CF-067ED89BDB46}">
      <text>
        <r>
          <rPr>
            <sz val="9"/>
            <color indexed="81"/>
            <rFont val="Segoe UI"/>
            <family val="2"/>
          </rPr>
          <t xml:space="preserve">de - Monopolstellung des Lieferanten
       langfristige vertragliche Bindung vorhanden
        Alternativlieferanten sind nicht vorhanden
</t>
        </r>
        <r>
          <rPr>
            <sz val="9"/>
            <color indexed="12"/>
            <rFont val="Segoe UI"/>
            <family val="2"/>
          </rPr>
          <t xml:space="preserve">en - supplier's monopoly position
        long-term contractual relation
        no alternative suplliers </t>
        </r>
      </text>
    </comment>
    <comment ref="B287" authorId="0" shapeId="0" xr:uid="{5224F2EC-2A15-4F94-A21B-D93382E857CA}">
      <text>
        <r>
          <rPr>
            <sz val="9"/>
            <color indexed="81"/>
            <rFont val="Segoe UI"/>
            <family val="2"/>
          </rPr>
          <t xml:space="preserve">de - Werke in politisch stabile Länder; geringe Gefahr von Naturkatastrophen; gute Erreichbarkeit des Lieferanten
</t>
        </r>
        <r>
          <rPr>
            <sz val="9"/>
            <color indexed="12"/>
            <rFont val="Segoe UI"/>
            <family val="2"/>
          </rPr>
          <t>en - facilities in politically stable countries; low danger of natural catastrophes; good availability of the supplier</t>
        </r>
      </text>
    </comment>
    <comment ref="C287" authorId="0" shapeId="0" xr:uid="{9BF2717A-F2DA-4A98-B5A8-0F58905DE452}">
      <text>
        <r>
          <rPr>
            <sz val="9"/>
            <color indexed="81"/>
            <rFont val="Segoe UI"/>
            <family val="2"/>
          </rPr>
          <t xml:space="preserve">de - Werke in politisch stabile Länder; mittlere Gefahr von Naturkatastrophen; mäßige Erreichbarkeit des Lieferanten
</t>
        </r>
        <r>
          <rPr>
            <sz val="9"/>
            <color indexed="12"/>
            <rFont val="Segoe UI"/>
            <family val="2"/>
          </rPr>
          <t>en - facilities in politically stable countries; medium danger of natural catastrophes; moderate availability of the supplier</t>
        </r>
      </text>
    </comment>
    <comment ref="D287" authorId="0" shapeId="0" xr:uid="{F1D54408-FB7A-4BAB-8C00-E682274B8822}">
      <text>
        <r>
          <rPr>
            <sz val="9"/>
            <color indexed="81"/>
            <rFont val="Segoe UI"/>
            <family val="2"/>
          </rPr>
          <t xml:space="preserve">de - Werk in politisch instabilen Ländern; hohe Gefahr von Naturkatastrophen; schwere Erreichbarkeit des Lieferanten
</t>
        </r>
        <r>
          <rPr>
            <sz val="9"/>
            <color indexed="12"/>
            <rFont val="Segoe UI"/>
            <family val="2"/>
          </rPr>
          <t>en - facilities in politically unstable countries; high danger of natural catastrophes; difficult availability of the supplier</t>
        </r>
      </text>
    </comment>
    <comment ref="B288" authorId="0" shapeId="0" xr:uid="{A421C8C1-90B7-4176-82A1-984A4E40A058}">
      <text>
        <r>
          <rPr>
            <sz val="9"/>
            <color indexed="81"/>
            <rFont val="Segoe UI"/>
            <family val="2"/>
          </rPr>
          <t xml:space="preserve">de - Maßnahmen zum Schutz der Menschenrechte umgesetzt; Dokumentierte Nachhaltigkeitsrichtlinie (Verhaltenskodex) verfügbar
</t>
        </r>
        <r>
          <rPr>
            <sz val="9"/>
            <color indexed="12"/>
            <rFont val="Segoe UI"/>
            <family val="2"/>
          </rPr>
          <t>en - Human Rights Measures implemented; Documented Sustainabilty Policy (Code of Conduct) available</t>
        </r>
      </text>
    </comment>
    <comment ref="C288" authorId="0" shapeId="0" xr:uid="{C2154816-424D-41F0-A36E-3AA10B8ED0F7}">
      <text>
        <r>
          <rPr>
            <sz val="9"/>
            <color indexed="81"/>
            <rFont val="Segoe UI"/>
            <family val="2"/>
          </rPr>
          <t xml:space="preserve">de - Maßnahmen zum Schutz der Menschenrechte umgesetzt; Dokumentierte Nachhaltigkeitsrichtlinie (Verhaltenskodex) in Arbeit
</t>
        </r>
        <r>
          <rPr>
            <sz val="9"/>
            <color indexed="12"/>
            <rFont val="Segoe UI"/>
            <family val="2"/>
          </rPr>
          <t>en - Human Rights Measures implemented; Documented Sustainabilty Policy (Code of Conduct) in progress</t>
        </r>
      </text>
    </comment>
    <comment ref="D288" authorId="0" shapeId="0" xr:uid="{AFD80782-C889-4EE4-AE8F-D1C4583DAC3B}">
      <text>
        <r>
          <rPr>
            <sz val="9"/>
            <color indexed="81"/>
            <rFont val="Segoe UI"/>
            <family val="2"/>
          </rPr>
          <t xml:space="preserve">de - keine Maßnahmen zum Schutz der Menschenrechte umgesetzt; dokumentierte Nachhaltigkeitsrichtlinie (Verhaltenskodex) nicht verfügbar
</t>
        </r>
        <r>
          <rPr>
            <sz val="9"/>
            <color indexed="12"/>
            <rFont val="Segoe UI"/>
            <family val="2"/>
          </rPr>
          <t>en - no Human Rights Measures implemented; Documented Sustainabilty Policy (Code of Conduct) not available</t>
        </r>
      </text>
    </comment>
  </commentList>
</comments>
</file>

<file path=xl/sharedStrings.xml><?xml version="1.0" encoding="utf-8"?>
<sst xmlns="http://schemas.openxmlformats.org/spreadsheetml/2006/main" count="90" uniqueCount="72">
  <si>
    <t xml:space="preserve">1. </t>
  </si>
  <si>
    <t xml:space="preserve">2. </t>
  </si>
  <si>
    <t xml:space="preserve">3. </t>
  </si>
  <si>
    <t xml:space="preserve">4. </t>
  </si>
  <si>
    <t xml:space="preserve">5. </t>
  </si>
  <si>
    <t>ISO 9001</t>
  </si>
  <si>
    <t>ISO 14001</t>
  </si>
  <si>
    <t>Pollmann Mechatronics (Kunshan) Co., Ltd.</t>
  </si>
  <si>
    <t>Pollmann CZ, s.r.o.</t>
  </si>
  <si>
    <t>Raabserstraße 1</t>
  </si>
  <si>
    <t>3822 Karlstein/Thaya</t>
  </si>
  <si>
    <t>AUSTRIA</t>
  </si>
  <si>
    <t>email: einkauf@pollmann.at</t>
  </si>
  <si>
    <t>www.pollmann.at</t>
  </si>
  <si>
    <t>Zhangpu Town, Kunshan 215321</t>
  </si>
  <si>
    <t>Dolni Skrychov 115</t>
  </si>
  <si>
    <t>37701 Jindrichuv Hradec</t>
  </si>
  <si>
    <t>office@pollmann.cz</t>
  </si>
  <si>
    <t>office@pollmann.cn</t>
  </si>
  <si>
    <t xml:space="preserve"> </t>
  </si>
  <si>
    <t>APQP</t>
  </si>
  <si>
    <t>MSA</t>
  </si>
  <si>
    <t>PPAP</t>
  </si>
  <si>
    <t>FMEA</t>
  </si>
  <si>
    <t>SPC</t>
  </si>
  <si>
    <t>Standort</t>
  </si>
  <si>
    <t>deutsch</t>
  </si>
  <si>
    <t>english</t>
  </si>
  <si>
    <t>czech</t>
  </si>
  <si>
    <t>chinese</t>
  </si>
  <si>
    <t>PAT</t>
  </si>
  <si>
    <t>PCZ</t>
  </si>
  <si>
    <t>PCN</t>
  </si>
  <si>
    <t>PINT</t>
  </si>
  <si>
    <t>Sprache</t>
  </si>
  <si>
    <t>PUR</t>
  </si>
  <si>
    <t>MH / MW</t>
  </si>
  <si>
    <t>Einkauf</t>
  </si>
  <si>
    <t>Qualität</t>
  </si>
  <si>
    <t>SQA</t>
  </si>
  <si>
    <t>SQE</t>
  </si>
  <si>
    <t>pollmann</t>
  </si>
  <si>
    <r>
      <t xml:space="preserve">Blattschutz </t>
    </r>
    <r>
      <rPr>
        <sz val="10"/>
        <rFont val="Arial"/>
        <family val="2"/>
      </rPr>
      <t>→</t>
    </r>
  </si>
  <si>
    <t>ISO 50001</t>
  </si>
  <si>
    <t>EMAS</t>
  </si>
  <si>
    <t>PMX</t>
  </si>
  <si>
    <t>Pollmann Mexico</t>
  </si>
  <si>
    <t>IATF 16949</t>
  </si>
  <si>
    <t>spanish</t>
  </si>
  <si>
    <t>Pollmann de México S.A. de C.V.</t>
  </si>
  <si>
    <t>37888 San Miguel de Allende, Guanajuato, México    </t>
  </si>
  <si>
    <t>Circuito Corral de Piedras #52</t>
  </si>
  <si>
    <t>Fraccionamiento Polígono Empresarial San Miguel</t>
  </si>
  <si>
    <t>office@pollmann.mx</t>
  </si>
  <si>
    <t>www.pollmann.at/cz</t>
  </si>
  <si>
    <t>www.pollmann.at/cn</t>
  </si>
  <si>
    <t>Date</t>
  </si>
  <si>
    <t>Change history</t>
  </si>
  <si>
    <t>Pollmann Northamerica (PNA) canceled, Pollmann Mexico (PMX) added, spanish translation added; change log added</t>
  </si>
  <si>
    <t>ISO 45001</t>
  </si>
  <si>
    <t>ISO 27001</t>
  </si>
  <si>
    <t>Certifications -&gt; ISO45001, ISO27001 &amp; TISAX added</t>
  </si>
  <si>
    <t>%</t>
  </si>
  <si>
    <t>No. 656, Hengguanjing Road</t>
  </si>
  <si>
    <t>7S / 8D</t>
  </si>
  <si>
    <t>Pollmann Austria GmbH</t>
  </si>
  <si>
    <t>Pollmann International GmbH</t>
  </si>
  <si>
    <t>CZECH RUPUBLIC</t>
  </si>
  <si>
    <t>PRC CHINA</t>
  </si>
  <si>
    <t>www.pollmann.at/es</t>
  </si>
  <si>
    <t>Adress PCN updated; 1st and 2nd party audits updated; compliance and sustainability added</t>
  </si>
  <si>
    <t>VDA-ISA (Information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</si>
</sst>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font>
    <font>
      <sz val="10"/>
      <name val="Arial"/>
      <family val="2"/>
    </font>
    <font>
      <b/>
      <sz val="10"/>
      <name val="Arial"/>
      <family val="2"/>
    </font>
    <font>
      <b/>
      <sz val="11"/>
      <name val="Arial"/>
      <family val="2"/>
    </font>
    <font>
      <b/>
      <u/>
      <sz val="11"/>
      <name val="Arial"/>
      <family val="2"/>
    </font>
    <font>
      <b/>
      <u val="double"/>
      <sz val="11"/>
      <name val="Arial"/>
      <family val="2"/>
    </font>
    <font>
      <sz val="8"/>
      <name val="Arial"/>
      <family val="2"/>
    </font>
    <font>
      <b/>
      <sz val="14"/>
      <name val="Arial"/>
      <family val="2"/>
    </font>
    <font>
      <sz val="10"/>
      <color indexed="9"/>
      <name val="Arial"/>
      <family val="2"/>
    </font>
    <font>
      <u/>
      <sz val="10"/>
      <color indexed="12"/>
      <name val="Arial"/>
      <family val="2"/>
    </font>
    <font>
      <u/>
      <sz val="9"/>
      <color indexed="12"/>
      <name val="Arial"/>
      <family val="2"/>
    </font>
    <font>
      <b/>
      <u val="double"/>
      <sz val="12"/>
      <name val="Arial"/>
      <family val="2"/>
    </font>
    <font>
      <sz val="10"/>
      <color indexed="48"/>
      <name val="Arial"/>
      <family val="2"/>
    </font>
    <font>
      <sz val="10"/>
      <color indexed="48"/>
      <name val="Arial"/>
      <family val="2"/>
    </font>
    <font>
      <b/>
      <u/>
      <sz val="10"/>
      <name val="Arial"/>
      <family val="2"/>
    </font>
    <font>
      <sz val="6"/>
      <name val="Arial"/>
      <family val="2"/>
    </font>
    <font>
      <u/>
      <sz val="8"/>
      <name val="Arial"/>
      <family val="2"/>
    </font>
    <font>
      <b/>
      <sz val="10"/>
      <color indexed="10"/>
      <name val="Arial"/>
      <family val="2"/>
    </font>
    <font>
      <sz val="10"/>
      <name val="Arial"/>
      <family val="2"/>
    </font>
    <font>
      <sz val="6"/>
      <color indexed="10"/>
      <name val="Arial"/>
      <family val="2"/>
    </font>
    <font>
      <sz val="10"/>
      <color indexed="10"/>
      <name val="Arial"/>
      <family val="2"/>
    </font>
    <font>
      <sz val="8"/>
      <color indexed="10"/>
      <name val="Arial"/>
      <family val="2"/>
    </font>
    <font>
      <b/>
      <sz val="10"/>
      <color indexed="10"/>
      <name val="Arial"/>
      <family val="2"/>
    </font>
    <font>
      <b/>
      <sz val="11"/>
      <color indexed="10"/>
      <name val="Arial"/>
      <family val="2"/>
    </font>
    <font>
      <sz val="9"/>
      <name val="Arial"/>
      <family val="2"/>
    </font>
    <font>
      <sz val="10"/>
      <color indexed="12"/>
      <name val="Arial"/>
      <family val="2"/>
    </font>
    <font>
      <u/>
      <sz val="10"/>
      <name val="Arial"/>
      <family val="2"/>
    </font>
    <font>
      <sz val="10"/>
      <color rgb="FFFF0000"/>
      <name val="Arial"/>
      <family val="2"/>
    </font>
    <font>
      <sz val="8"/>
      <color indexed="81"/>
      <name val="Segoe UI"/>
      <family val="2"/>
    </font>
    <font>
      <sz val="11"/>
      <color theme="0"/>
      <name val="Calibri"/>
      <family val="2"/>
      <scheme val="minor"/>
    </font>
    <font>
      <b/>
      <sz val="12"/>
      <color theme="0"/>
      <name val="Calibri"/>
      <family val="2"/>
      <scheme val="minor"/>
    </font>
    <font>
      <sz val="9"/>
      <color indexed="81"/>
      <name val="Segoe UI"/>
      <family val="2"/>
    </font>
    <font>
      <b/>
      <sz val="9"/>
      <color indexed="81"/>
      <name val="Segoe UI"/>
      <family val="2"/>
    </font>
    <font>
      <b/>
      <u/>
      <sz val="10"/>
      <color rgb="FFFF0000"/>
      <name val="Arial"/>
      <family val="2"/>
    </font>
    <font>
      <sz val="9"/>
      <color indexed="12"/>
      <name val="Segoe UI"/>
      <family val="2"/>
    </font>
    <font>
      <sz val="8"/>
      <color indexed="12"/>
      <name val="Segoe UI"/>
      <family val="2"/>
    </font>
  </fonts>
  <fills count="7">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rgb="FFFFFF00"/>
        <bgColor indexed="64"/>
      </patternFill>
    </fill>
    <fill>
      <patternFill patternType="solid">
        <fgColor theme="8"/>
      </patternFill>
    </fill>
    <fill>
      <patternFill patternType="solid">
        <fgColor theme="6" tint="0.79998168889431442"/>
        <bgColor indexed="64"/>
      </patternFill>
    </fill>
  </fills>
  <borders count="61">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right/>
      <top/>
      <bottom style="double">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thin">
        <color indexed="64"/>
      </top>
      <bottom/>
      <diagonal/>
    </border>
  </borders>
  <cellStyleXfs count="4">
    <xf numFmtId="0" fontId="0" fillId="0" borderId="0"/>
    <xf numFmtId="0" fontId="9" fillId="0" borderId="0" applyNumberFormat="0" applyFill="0" applyBorder="0" applyAlignment="0" applyProtection="0">
      <alignment vertical="top"/>
      <protection locked="0"/>
    </xf>
    <xf numFmtId="0" fontId="29" fillId="5" borderId="0" applyNumberFormat="0" applyBorder="0" applyAlignment="0" applyProtection="0"/>
    <xf numFmtId="0" fontId="1" fillId="0" borderId="0"/>
  </cellStyleXfs>
  <cellXfs count="284">
    <xf numFmtId="0" fontId="0" fillId="0" borderId="0" xfId="0"/>
    <xf numFmtId="0" fontId="8" fillId="0" borderId="0" xfId="0" applyFont="1"/>
    <xf numFmtId="0" fontId="6" fillId="0" borderId="0" xfId="0" applyFont="1"/>
    <xf numFmtId="0" fontId="15" fillId="0" borderId="0" xfId="0" applyFont="1"/>
    <xf numFmtId="0" fontId="16" fillId="0" borderId="0" xfId="1" applyFont="1" applyAlignment="1" applyProtection="1"/>
    <xf numFmtId="0" fontId="0" fillId="0" borderId="0" xfId="0" applyFill="1"/>
    <xf numFmtId="0" fontId="0" fillId="0" borderId="0" xfId="0" applyFill="1" applyBorder="1" applyAlignment="1"/>
    <xf numFmtId="0" fontId="0" fillId="0" borderId="0" xfId="0" applyFill="1" applyBorder="1" applyAlignment="1">
      <alignment horizontal="left" vertical="top"/>
    </xf>
    <xf numFmtId="0" fontId="0" fillId="0" borderId="0" xfId="0" applyFill="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top"/>
    </xf>
    <xf numFmtId="0" fontId="8" fillId="2" borderId="0" xfId="0" applyFont="1" applyFill="1" applyAlignment="1" applyProtection="1">
      <alignment horizontal="center"/>
      <protection locked="0"/>
    </xf>
    <xf numFmtId="0" fontId="19" fillId="2" borderId="0" xfId="0" applyFont="1" applyFill="1" applyAlignment="1">
      <alignment horizontal="right"/>
    </xf>
    <xf numFmtId="0" fontId="19" fillId="0" borderId="0" xfId="0" applyFont="1" applyAlignment="1">
      <alignment horizontal="right"/>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0" fillId="0" borderId="0" xfId="0" applyFill="1" applyProtection="1">
      <protection locked="0"/>
    </xf>
    <xf numFmtId="0" fontId="24" fillId="0" borderId="0" xfId="0" applyFont="1" applyAlignment="1">
      <alignment horizontal="center"/>
    </xf>
    <xf numFmtId="0" fontId="2" fillId="0" borderId="4" xfId="0" applyFont="1" applyBorder="1" applyAlignment="1">
      <alignment horizontal="center" vertical="center"/>
    </xf>
    <xf numFmtId="0" fontId="15" fillId="3" borderId="0" xfId="0" applyFont="1" applyFill="1"/>
    <xf numFmtId="0" fontId="0" fillId="0" borderId="5" xfId="0" applyFill="1" applyBorder="1" applyAlignment="1">
      <alignment horizont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horizontal="center"/>
    </xf>
    <xf numFmtId="0" fontId="4" fillId="0" borderId="0" xfId="0" applyFont="1" applyFill="1" applyAlignment="1">
      <alignment horizontal="left"/>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9" xfId="0" applyFill="1" applyBorder="1"/>
    <xf numFmtId="0" fontId="0" fillId="0" borderId="6" xfId="0" applyFill="1" applyBorder="1"/>
    <xf numFmtId="0" fontId="0" fillId="0" borderId="14" xfId="0" applyFill="1" applyBorder="1" applyAlignment="1">
      <alignment horizontal="left" indent="2"/>
    </xf>
    <xf numFmtId="0" fontId="0" fillId="0" borderId="10" xfId="0" applyFill="1" applyBorder="1"/>
    <xf numFmtId="0" fontId="0" fillId="0" borderId="7" xfId="0" applyFill="1" applyBorder="1"/>
    <xf numFmtId="0" fontId="0" fillId="0" borderId="15" xfId="0" applyFill="1" applyBorder="1" applyAlignment="1">
      <alignment horizontal="left" indent="2"/>
    </xf>
    <xf numFmtId="0" fontId="2" fillId="0" borderId="0" xfId="0" applyFont="1" applyFill="1"/>
    <xf numFmtId="0" fontId="14" fillId="0" borderId="0" xfId="0" applyFont="1" applyFill="1"/>
    <xf numFmtId="0" fontId="0" fillId="0" borderId="19" xfId="0" applyFill="1" applyBorder="1"/>
    <xf numFmtId="0" fontId="0" fillId="0" borderId="20" xfId="0" applyFill="1" applyBorder="1"/>
    <xf numFmtId="0" fontId="2" fillId="0" borderId="0" xfId="0" applyFont="1" applyFill="1" applyAlignment="1">
      <alignment horizontal="right"/>
    </xf>
    <xf numFmtId="0" fontId="14" fillId="0" borderId="21" xfId="0" applyFont="1" applyFill="1" applyBorder="1"/>
    <xf numFmtId="0" fontId="0" fillId="0" borderId="22" xfId="0" applyFill="1" applyBorder="1"/>
    <xf numFmtId="0" fontId="0" fillId="0" borderId="23" xfId="0" applyFill="1" applyBorder="1" applyAlignment="1">
      <alignment horizontal="center"/>
    </xf>
    <xf numFmtId="0" fontId="0" fillId="0" borderId="0" xfId="0" applyFill="1" applyAlignment="1">
      <alignment horizontal="lef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9"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9" fontId="2" fillId="2" borderId="2" xfId="0" applyNumberFormat="1" applyFont="1" applyFill="1" applyBorder="1" applyAlignment="1" applyProtection="1">
      <alignment horizontal="center" vertical="center"/>
      <protection locked="0"/>
    </xf>
    <xf numFmtId="0" fontId="0" fillId="2" borderId="25" xfId="0" applyFill="1" applyBorder="1" applyProtection="1">
      <protection locked="0"/>
    </xf>
    <xf numFmtId="0" fontId="0" fillId="2" borderId="26" xfId="0" applyFill="1" applyBorder="1" applyProtection="1">
      <protection locked="0"/>
    </xf>
    <xf numFmtId="0" fontId="0" fillId="2" borderId="13" xfId="0" applyFill="1" applyBorder="1" applyProtection="1">
      <protection locked="0"/>
    </xf>
    <xf numFmtId="0" fontId="2" fillId="2" borderId="29" xfId="0" applyFont="1" applyFill="1" applyBorder="1" applyProtection="1">
      <protection locked="0"/>
    </xf>
    <xf numFmtId="0" fontId="0" fillId="2" borderId="23" xfId="0" applyFill="1" applyBorder="1" applyProtection="1">
      <protection locked="0"/>
    </xf>
    <xf numFmtId="0" fontId="2" fillId="2" borderId="23" xfId="0" applyFont="1" applyFill="1" applyBorder="1" applyAlignment="1" applyProtection="1">
      <alignment horizontal="center" vertical="center"/>
      <protection locked="0"/>
    </xf>
    <xf numFmtId="0" fontId="1" fillId="0" borderId="3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0" fillId="0" borderId="0" xfId="0" applyFill="1" applyAlignment="1">
      <alignment vertical="center"/>
    </xf>
    <xf numFmtId="0" fontId="1" fillId="0" borderId="0" xfId="0" applyFont="1" applyFill="1" applyAlignment="1">
      <alignment vertical="center"/>
    </xf>
    <xf numFmtId="0" fontId="12" fillId="0" borderId="0" xfId="0" applyFont="1" applyFill="1" applyAlignment="1">
      <alignment vertical="center"/>
    </xf>
    <xf numFmtId="0" fontId="0" fillId="0" borderId="0" xfId="0" applyFill="1" applyBorder="1" applyAlignment="1">
      <alignment vertical="center"/>
    </xf>
    <xf numFmtId="0" fontId="1" fillId="0" borderId="0" xfId="0" applyFont="1" applyFill="1" applyBorder="1" applyAlignment="1">
      <alignment horizontal="left" vertical="center" wrapText="1"/>
    </xf>
    <xf numFmtId="0" fontId="0" fillId="0" borderId="31" xfId="0" applyFill="1" applyBorder="1" applyAlignment="1">
      <alignment vertical="center"/>
    </xf>
    <xf numFmtId="0" fontId="13" fillId="0" borderId="0" xfId="0" applyFont="1" applyFill="1" applyBorder="1" applyAlignment="1">
      <alignment vertical="center"/>
    </xf>
    <xf numFmtId="0" fontId="0" fillId="0" borderId="32" xfId="0" applyFill="1" applyBorder="1" applyAlignment="1">
      <alignment vertical="center"/>
    </xf>
    <xf numFmtId="0" fontId="0" fillId="0" borderId="0" xfId="0" applyAlignment="1">
      <alignment horizontal="right"/>
    </xf>
    <xf numFmtId="0" fontId="0" fillId="0" borderId="0" xfId="0" applyFill="1" applyBorder="1"/>
    <xf numFmtId="0" fontId="0" fillId="0" borderId="5" xfId="0" applyFill="1" applyBorder="1"/>
    <xf numFmtId="0" fontId="1" fillId="2" borderId="10" xfId="0" applyFont="1" applyFill="1" applyBorder="1" applyProtection="1">
      <protection locked="0"/>
    </xf>
    <xf numFmtId="0" fontId="1" fillId="2" borderId="11" xfId="0" applyFont="1" applyFill="1" applyBorder="1" applyProtection="1">
      <protection locked="0"/>
    </xf>
    <xf numFmtId="0" fontId="18" fillId="0" borderId="0" xfId="0" applyFont="1" applyFill="1"/>
    <xf numFmtId="0" fontId="25" fillId="0" borderId="0" xfId="0" applyFont="1" applyFill="1"/>
    <xf numFmtId="0" fontId="18" fillId="0" borderId="23" xfId="0" applyFont="1" applyFill="1" applyBorder="1" applyAlignment="1">
      <alignment horizontal="center"/>
    </xf>
    <xf numFmtId="0" fontId="19" fillId="0" borderId="0" xfId="0" applyFont="1" applyFill="1" applyAlignment="1">
      <alignment horizontal="right"/>
    </xf>
    <xf numFmtId="0" fontId="21" fillId="0" borderId="0" xfId="0" applyFont="1" applyFill="1" applyBorder="1" applyAlignment="1">
      <alignment horizontal="center"/>
    </xf>
    <xf numFmtId="0" fontId="20" fillId="0" borderId="0" xfId="0" applyFont="1" applyFill="1" applyBorder="1" applyAlignment="1">
      <alignment horizontal="center"/>
    </xf>
    <xf numFmtId="0" fontId="22" fillId="0" borderId="0" xfId="0" applyFont="1" applyFill="1" applyBorder="1" applyAlignment="1">
      <alignment horizontal="left"/>
    </xf>
    <xf numFmtId="0" fontId="20" fillId="0" borderId="0" xfId="0" applyFont="1" applyFill="1" applyBorder="1" applyAlignment="1">
      <alignment horizontal="left"/>
    </xf>
    <xf numFmtId="0" fontId="22" fillId="0" borderId="0" xfId="0" applyFont="1" applyFill="1" applyAlignment="1">
      <alignment horizontal="center"/>
    </xf>
    <xf numFmtId="0" fontId="23" fillId="0" borderId="0" xfId="0" applyFont="1" applyFill="1" applyAlignment="1">
      <alignment horizontal="center"/>
    </xf>
    <xf numFmtId="0" fontId="20" fillId="0" borderId="0" xfId="0" applyFont="1" applyFill="1" applyAlignment="1"/>
    <xf numFmtId="0" fontId="18" fillId="0" borderId="20" xfId="0" applyFont="1" applyFill="1" applyBorder="1"/>
    <xf numFmtId="0" fontId="18" fillId="0" borderId="22" xfId="0" applyFont="1" applyFill="1" applyBorder="1"/>
    <xf numFmtId="0" fontId="27" fillId="0" borderId="0" xfId="0" applyFont="1" applyFill="1" applyBorder="1" applyAlignment="1">
      <alignment horizontal="left" vertical="center" wrapText="1"/>
    </xf>
    <xf numFmtId="0" fontId="1" fillId="0" borderId="0" xfId="0" applyFont="1" applyFill="1" applyBorder="1" applyAlignment="1">
      <alignment horizontal="left" vertical="center" wrapText="1" indent="2"/>
    </xf>
    <xf numFmtId="0" fontId="0" fillId="2" borderId="34" xfId="0" applyFill="1" applyBorder="1" applyAlignment="1" applyProtection="1">
      <alignment vertical="center"/>
      <protection locked="0"/>
    </xf>
    <xf numFmtId="0" fontId="0" fillId="0" borderId="5" xfId="0" applyFill="1" applyBorder="1" applyAlignment="1">
      <alignment vertical="center"/>
    </xf>
    <xf numFmtId="0" fontId="0" fillId="0" borderId="13" xfId="0" applyFill="1" applyBorder="1" applyAlignment="1">
      <alignment vertical="center"/>
    </xf>
    <xf numFmtId="0" fontId="14" fillId="0" borderId="19" xfId="0" applyFont="1" applyFill="1" applyBorder="1"/>
    <xf numFmtId="0" fontId="0" fillId="0" borderId="0" xfId="0" applyFill="1" applyBorder="1" applyAlignment="1">
      <alignment horizontal="center"/>
    </xf>
    <xf numFmtId="0" fontId="2" fillId="2" borderId="51" xfId="0" applyFont="1" applyFill="1" applyBorder="1" applyProtection="1">
      <protection locked="0"/>
    </xf>
    <xf numFmtId="0" fontId="0" fillId="2" borderId="52" xfId="0" applyFill="1" applyBorder="1" applyProtection="1">
      <protection locked="0"/>
    </xf>
    <xf numFmtId="0" fontId="2" fillId="0" borderId="16" xfId="0" applyFont="1" applyFill="1" applyBorder="1" applyAlignment="1">
      <alignment horizontal="center" vertical="center"/>
    </xf>
    <xf numFmtId="0" fontId="6" fillId="4" borderId="0" xfId="0" quotePrefix="1" applyFont="1" applyFill="1"/>
    <xf numFmtId="0" fontId="15" fillId="4" borderId="0" xfId="0" applyFont="1" applyFill="1"/>
    <xf numFmtId="0" fontId="2" fillId="0" borderId="50" xfId="0" applyFont="1" applyFill="1" applyBorder="1" applyAlignment="1">
      <alignment horizontal="center" vertical="center" wrapText="1"/>
    </xf>
    <xf numFmtId="0" fontId="0" fillId="0" borderId="0" xfId="0" applyFont="1" applyFill="1" applyBorder="1" applyAlignment="1">
      <alignment horizontal="right" vertical="top"/>
    </xf>
    <xf numFmtId="0" fontId="0" fillId="0" borderId="10" xfId="0" applyFont="1" applyFill="1" applyBorder="1"/>
    <xf numFmtId="0" fontId="2" fillId="0" borderId="33" xfId="0" applyFont="1" applyFill="1" applyBorder="1" applyAlignment="1">
      <alignment horizontal="center" vertical="center" wrapText="1"/>
    </xf>
    <xf numFmtId="0" fontId="0" fillId="0" borderId="1" xfId="0" applyFont="1" applyFill="1" applyBorder="1" applyAlignment="1">
      <alignment vertical="center"/>
    </xf>
    <xf numFmtId="0" fontId="0" fillId="2" borderId="9"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9" fillId="0" borderId="0" xfId="1" applyAlignment="1" applyProtection="1"/>
    <xf numFmtId="0" fontId="1" fillId="0" borderId="0" xfId="3"/>
    <xf numFmtId="0" fontId="30" fillId="5" borderId="54" xfId="2" applyFont="1" applyBorder="1" applyAlignment="1">
      <alignment horizontal="center"/>
    </xf>
    <xf numFmtId="0" fontId="30" fillId="5" borderId="54" xfId="2" applyFont="1" applyBorder="1"/>
    <xf numFmtId="14" fontId="1" fillId="0" borderId="33" xfId="3" applyNumberFormat="1" applyFont="1" applyBorder="1" applyAlignment="1">
      <alignment horizontal="center" vertical="center"/>
    </xf>
    <xf numFmtId="0" fontId="1" fillId="0" borderId="29" xfId="3" applyBorder="1" applyAlignment="1">
      <alignment horizontal="center" vertical="center"/>
    </xf>
    <xf numFmtId="0" fontId="1" fillId="0" borderId="56" xfId="3" applyBorder="1" applyAlignment="1">
      <alignment horizontal="left" vertical="center"/>
    </xf>
    <xf numFmtId="0" fontId="1" fillId="0" borderId="51" xfId="3" applyBorder="1" applyAlignment="1">
      <alignment horizontal="center" vertical="center"/>
    </xf>
    <xf numFmtId="0" fontId="1" fillId="0" borderId="57" xfId="3" applyBorder="1" applyAlignment="1">
      <alignment horizontal="left" vertical="center"/>
    </xf>
    <xf numFmtId="0" fontId="0" fillId="0" borderId="55" xfId="3" applyFont="1" applyBorder="1" applyAlignment="1">
      <alignment horizontal="left" vertical="center"/>
    </xf>
    <xf numFmtId="0" fontId="0" fillId="0" borderId="0" xfId="0" applyFill="1" applyAlignment="1">
      <alignment horizontal="center"/>
    </xf>
    <xf numFmtId="14" fontId="1" fillId="0" borderId="29" xfId="3" applyNumberFormat="1" applyBorder="1" applyAlignment="1">
      <alignment horizontal="center" vertical="center"/>
    </xf>
    <xf numFmtId="0" fontId="0" fillId="0" borderId="56" xfId="3" applyFont="1" applyBorder="1" applyAlignment="1">
      <alignment horizontal="left" vertical="center"/>
    </xf>
    <xf numFmtId="0" fontId="20" fillId="0" borderId="0" xfId="0" applyFont="1" applyFill="1" applyBorder="1" applyAlignment="1"/>
    <xf numFmtId="0" fontId="0" fillId="2" borderId="58" xfId="0" applyFill="1" applyBorder="1" applyAlignment="1" applyProtection="1">
      <alignment horizontal="left" vertical="center"/>
      <protection locked="0"/>
    </xf>
    <xf numFmtId="0" fontId="0" fillId="0" borderId="59" xfId="0" applyFill="1" applyBorder="1" applyAlignment="1">
      <alignment vertical="center"/>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xf numFmtId="0" fontId="0" fillId="0" borderId="0" xfId="0" applyFont="1" applyFill="1" applyAlignment="1"/>
    <xf numFmtId="0" fontId="0" fillId="0" borderId="0" xfId="0" applyFont="1" applyFill="1" applyAlignment="1">
      <alignment horizontal="center"/>
    </xf>
    <xf numFmtId="0" fontId="0" fillId="0" borderId="0" xfId="0" applyAlignment="1"/>
    <xf numFmtId="0" fontId="0" fillId="0" borderId="0" xfId="0" applyFont="1" applyFill="1" applyAlignment="1">
      <alignment horizontal="left" vertical="center" indent="2"/>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 fillId="0" borderId="0" xfId="0" applyFont="1" applyFill="1" applyAlignment="1">
      <alignment horizontal="left" vertical="center" wrapText="1" indent="2"/>
    </xf>
    <xf numFmtId="0" fontId="0" fillId="0" borderId="0" xfId="0" applyFont="1" applyFill="1"/>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1" xfId="0" applyFont="1" applyFill="1" applyBorder="1" applyAlignment="1">
      <alignment vertical="center"/>
    </xf>
    <xf numFmtId="0" fontId="0" fillId="0" borderId="0" xfId="0" applyFont="1" applyFill="1" applyBorder="1" applyAlignment="1">
      <alignment vertical="center"/>
    </xf>
    <xf numFmtId="0" fontId="0" fillId="0" borderId="0" xfId="0" quotePrefix="1"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Alignment="1">
      <alignment vertical="center"/>
    </xf>
    <xf numFmtId="0" fontId="0" fillId="0" borderId="32" xfId="0" applyFont="1" applyFill="1" applyBorder="1" applyAlignment="1">
      <alignment horizontal="left" vertical="center" wrapText="1" indent="1"/>
    </xf>
    <xf numFmtId="0" fontId="0" fillId="2" borderId="32" xfId="0" applyFont="1" applyFill="1" applyBorder="1" applyAlignment="1" applyProtection="1">
      <alignment horizontal="right" vertical="center"/>
      <protection locked="0"/>
    </xf>
    <xf numFmtId="0" fontId="0" fillId="0" borderId="0" xfId="0" applyFont="1" applyFill="1" applyBorder="1" applyAlignment="1"/>
    <xf numFmtId="0" fontId="0" fillId="2" borderId="30" xfId="0" applyFill="1" applyBorder="1" applyAlignment="1" applyProtection="1">
      <alignment horizontal="left" vertical="center" indent="2"/>
      <protection locked="0"/>
    </xf>
    <xf numFmtId="0" fontId="0" fillId="2" borderId="53" xfId="0" applyFill="1" applyBorder="1" applyAlignment="1" applyProtection="1">
      <alignment horizontal="left" vertical="center" indent="2"/>
      <protection locked="0"/>
    </xf>
    <xf numFmtId="0" fontId="1" fillId="0" borderId="17" xfId="0" applyFont="1" applyFill="1" applyBorder="1" applyAlignment="1">
      <alignment horizontal="left" vertical="center" wrapText="1" indent="3"/>
    </xf>
    <xf numFmtId="0" fontId="1" fillId="0" borderId="18" xfId="0" applyFont="1" applyFill="1" applyBorder="1" applyAlignment="1">
      <alignment horizontal="left" vertical="center" wrapText="1" indent="3"/>
    </xf>
    <xf numFmtId="14" fontId="1" fillId="0" borderId="60" xfId="3" applyNumberFormat="1" applyBorder="1" applyAlignment="1">
      <alignment horizontal="center" vertical="center"/>
    </xf>
    <xf numFmtId="0" fontId="15" fillId="0" borderId="0" xfId="0" applyFont="1" applyAlignment="1"/>
    <xf numFmtId="0" fontId="6" fillId="0" borderId="0" xfId="0" applyFont="1" applyAlignment="1"/>
    <xf numFmtId="0" fontId="0" fillId="0" borderId="0" xfId="0" applyFont="1" applyAlignment="1"/>
    <xf numFmtId="0" fontId="15" fillId="0" borderId="0" xfId="0" applyFont="1" applyFill="1" applyAlignment="1"/>
    <xf numFmtId="0" fontId="6" fillId="0" borderId="0" xfId="0" applyFont="1" applyFill="1" applyAlignment="1"/>
    <xf numFmtId="0" fontId="25" fillId="0" borderId="0" xfId="0" applyFont="1" applyFill="1" applyAlignment="1"/>
    <xf numFmtId="0" fontId="20" fillId="0" borderId="0" xfId="0" applyFont="1" applyAlignment="1"/>
    <xf numFmtId="0" fontId="0" fillId="0" borderId="0" xfId="0" applyFont="1" applyFill="1" applyAlignment="1">
      <alignment horizontal="left"/>
    </xf>
    <xf numFmtId="0" fontId="0" fillId="0" borderId="32" xfId="0" applyFont="1" applyFill="1" applyBorder="1" applyAlignment="1" applyProtection="1">
      <alignment horizontal="center" vertical="center"/>
      <protection locked="0"/>
    </xf>
    <xf numFmtId="0" fontId="0" fillId="0" borderId="7" xfId="0" applyFont="1" applyFill="1" applyBorder="1" applyAlignment="1">
      <alignment vertical="center"/>
    </xf>
    <xf numFmtId="0" fontId="0" fillId="0" borderId="0" xfId="0" applyFont="1" applyFill="1" applyAlignment="1">
      <alignment horizontal="center" vertical="center"/>
    </xf>
    <xf numFmtId="0" fontId="0" fillId="0" borderId="31" xfId="0" quotePrefix="1"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17" fillId="0" borderId="0" xfId="0" applyFont="1" applyFill="1" applyAlignment="1"/>
    <xf numFmtId="0" fontId="0" fillId="0" borderId="0" xfId="0" applyAlignment="1"/>
    <xf numFmtId="0" fontId="0" fillId="0" borderId="32" xfId="0" applyFont="1" applyFill="1" applyBorder="1" applyAlignment="1">
      <alignment horizontal="left" vertical="center" wrapText="1"/>
    </xf>
    <xf numFmtId="0" fontId="0" fillId="2" borderId="9"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4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0" borderId="11" xfId="0" applyFill="1" applyBorder="1" applyAlignment="1">
      <alignment horizontal="center"/>
    </xf>
    <xf numFmtId="0" fontId="0" fillId="0" borderId="34" xfId="0" applyFill="1" applyBorder="1" applyAlignment="1">
      <alignment horizontal="center"/>
    </xf>
    <xf numFmtId="0" fontId="0" fillId="0" borderId="45"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0" xfId="0"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0" xfId="0" applyFill="1" applyAlignment="1">
      <alignment horizontal="center" vertical="center"/>
    </xf>
    <xf numFmtId="0" fontId="0" fillId="0" borderId="31" xfId="0" applyFill="1" applyBorder="1" applyAlignment="1">
      <alignment horizontal="left" vertical="center" wrapText="1"/>
    </xf>
    <xf numFmtId="0" fontId="0" fillId="0" borderId="32" xfId="0" applyFill="1" applyBorder="1" applyAlignment="1">
      <alignment horizontal="left" vertical="center" wrapText="1"/>
    </xf>
    <xf numFmtId="0" fontId="33" fillId="0" borderId="0" xfId="0" applyFont="1" applyFill="1" applyAlignment="1"/>
    <xf numFmtId="0" fontId="27" fillId="0" borderId="0" xfId="0" applyFont="1" applyFill="1" applyAlignment="1"/>
    <xf numFmtId="0" fontId="12" fillId="0" borderId="0" xfId="0" applyFont="1" applyFill="1" applyAlignment="1">
      <alignment horizont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0" fillId="2" borderId="3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1" xfId="0" applyFill="1" applyBorder="1" applyAlignment="1">
      <alignment horizontal="left" vertical="center" wrapText="1" indent="2"/>
    </xf>
    <xf numFmtId="0" fontId="0" fillId="0" borderId="32" xfId="0" applyFill="1" applyBorder="1" applyAlignment="1">
      <alignment horizontal="left" vertical="center" wrapText="1" indent="2"/>
    </xf>
    <xf numFmtId="0" fontId="7" fillId="0" borderId="0" xfId="0" applyFont="1" applyFill="1" applyAlignment="1"/>
    <xf numFmtId="0" fontId="27" fillId="0" borderId="0" xfId="0" applyFont="1" applyFill="1" applyAlignment="1">
      <alignment horizontal="center" vertical="center"/>
    </xf>
    <xf numFmtId="0" fontId="11" fillId="0" borderId="0" xfId="0" applyFont="1" applyFill="1" applyAlignment="1">
      <alignment horizontal="left"/>
    </xf>
    <xf numFmtId="0" fontId="0" fillId="0" borderId="47" xfId="0" applyFont="1" applyFill="1" applyBorder="1" applyAlignment="1"/>
    <xf numFmtId="0" fontId="0" fillId="0" borderId="18" xfId="0" applyFont="1" applyFill="1" applyBorder="1" applyAlignment="1"/>
    <xf numFmtId="0" fontId="0" fillId="0" borderId="0" xfId="0" applyFill="1" applyAlignment="1">
      <alignment horizontal="left"/>
    </xf>
    <xf numFmtId="0" fontId="0" fillId="0" borderId="48" xfId="0" applyFill="1" applyBorder="1" applyAlignment="1"/>
    <xf numFmtId="0" fontId="0" fillId="0" borderId="17" xfId="0" applyFill="1" applyBorder="1" applyAlignment="1"/>
    <xf numFmtId="0" fontId="0" fillId="0" borderId="10" xfId="0" applyFill="1" applyBorder="1" applyAlignment="1"/>
    <xf numFmtId="0" fontId="0" fillId="0" borderId="26" xfId="0" applyFill="1" applyBorder="1" applyAlignment="1"/>
    <xf numFmtId="0" fontId="0" fillId="0" borderId="9"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Alignment="1">
      <alignment horizontal="center"/>
    </xf>
    <xf numFmtId="0" fontId="2" fillId="0" borderId="5" xfId="0" applyFont="1" applyFill="1" applyBorder="1" applyAlignment="1">
      <alignment horizontal="left"/>
    </xf>
    <xf numFmtId="0" fontId="2" fillId="0" borderId="0" xfId="0" applyFont="1" applyFill="1" applyAlignment="1"/>
    <xf numFmtId="0" fontId="0" fillId="0" borderId="0" xfId="0" applyFont="1" applyFill="1" applyAlignment="1"/>
    <xf numFmtId="0" fontId="26" fillId="6" borderId="10" xfId="0" applyFont="1" applyFill="1" applyBorder="1" applyAlignment="1"/>
    <xf numFmtId="0" fontId="26" fillId="6" borderId="40" xfId="0" applyFont="1" applyFill="1" applyBorder="1" applyAlignment="1"/>
    <xf numFmtId="0" fontId="26" fillId="6" borderId="26" xfId="0" applyFont="1" applyFill="1" applyBorder="1" applyAlignment="1"/>
    <xf numFmtId="0" fontId="0" fillId="0" borderId="31" xfId="0" applyFill="1" applyBorder="1" applyAlignment="1">
      <alignment horizontal="left" vertical="center" indent="2"/>
    </xf>
    <xf numFmtId="0" fontId="0" fillId="0" borderId="32" xfId="0" applyFill="1" applyBorder="1" applyAlignment="1">
      <alignment horizontal="left" vertical="center" indent="2"/>
    </xf>
    <xf numFmtId="0" fontId="0" fillId="0" borderId="14" xfId="0" applyFill="1" applyBorder="1" applyAlignment="1">
      <alignment horizontal="left"/>
    </xf>
    <xf numFmtId="0" fontId="4" fillId="0" borderId="0" xfId="0" applyFont="1" applyFill="1" applyAlignment="1">
      <alignment horizontal="left"/>
    </xf>
    <xf numFmtId="16" fontId="0" fillId="2" borderId="10" xfId="0" applyNumberFormat="1" applyFill="1" applyBorder="1" applyAlignment="1" applyProtection="1">
      <alignment horizontal="left"/>
      <protection locked="0"/>
    </xf>
    <xf numFmtId="0" fontId="0" fillId="2" borderId="40" xfId="0" applyFill="1" applyBorder="1" applyAlignment="1" applyProtection="1">
      <alignment horizontal="left"/>
      <protection locked="0"/>
    </xf>
    <xf numFmtId="0" fontId="0" fillId="2" borderId="26"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2" fillId="0" borderId="0" xfId="0" applyFont="1" applyFill="1" applyBorder="1" applyAlignment="1">
      <alignment horizontal="left"/>
    </xf>
    <xf numFmtId="0" fontId="5" fillId="0" borderId="0" xfId="0" applyFont="1" applyFill="1" applyAlignment="1">
      <alignment horizontal="left"/>
    </xf>
    <xf numFmtId="0" fontId="0" fillId="2" borderId="9"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2" fillId="0" borderId="5" xfId="0" applyFont="1" applyFill="1" applyBorder="1" applyAlignment="1">
      <alignment horizontal="center"/>
    </xf>
    <xf numFmtId="0" fontId="0" fillId="0" borderId="0" xfId="0" applyFill="1" applyBorder="1" applyAlignment="1">
      <alignment horizontal="center"/>
    </xf>
    <xf numFmtId="0" fontId="0" fillId="0" borderId="0" xfId="0" applyFill="1" applyAlignment="1"/>
    <xf numFmtId="0" fontId="4" fillId="0" borderId="5" xfId="0" applyFont="1" applyFill="1" applyBorder="1" applyAlignment="1">
      <alignment horizontal="center"/>
    </xf>
    <xf numFmtId="0" fontId="0" fillId="2" borderId="38"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39" xfId="0" applyFont="1" applyFill="1" applyBorder="1" applyAlignment="1" applyProtection="1">
      <alignment horizontal="left" vertical="top" wrapText="1"/>
      <protection locked="0"/>
    </xf>
    <xf numFmtId="0" fontId="0" fillId="0" borderId="0" xfId="0" applyAlignment="1">
      <alignment horizontal="left"/>
    </xf>
    <xf numFmtId="0" fontId="0" fillId="0" borderId="0" xfId="0" applyAlignment="1">
      <alignment horizontal="center"/>
    </xf>
    <xf numFmtId="0" fontId="10" fillId="0" borderId="0" xfId="0" applyFont="1" applyAlignment="1">
      <alignment horizontal="left"/>
    </xf>
    <xf numFmtId="0" fontId="0" fillId="0" borderId="5" xfId="0" applyFill="1" applyBorder="1" applyAlignment="1">
      <alignment horizontal="center"/>
    </xf>
    <xf numFmtId="0" fontId="0" fillId="2" borderId="15"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41" xfId="0"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2" fillId="0" borderId="0" xfId="0" applyFont="1" applyFill="1" applyAlignment="1">
      <alignment horizontal="left" vertical="center"/>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0" borderId="3" xfId="0" applyFill="1" applyBorder="1" applyAlignment="1">
      <alignment horizontal="left" vertical="center"/>
    </xf>
    <xf numFmtId="0" fontId="0" fillId="0" borderId="8" xfId="0" applyFill="1" applyBorder="1" applyAlignment="1">
      <alignment horizontal="left" vertical="center"/>
    </xf>
    <xf numFmtId="0" fontId="0" fillId="2" borderId="6"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2" borderId="0" xfId="0" applyFill="1" applyAlignment="1">
      <alignment horizontal="center"/>
    </xf>
    <xf numFmtId="0" fontId="3" fillId="0" borderId="0" xfId="0" applyFont="1" applyAlignment="1">
      <alignment horizontal="left" vertical="center"/>
    </xf>
    <xf numFmtId="0" fontId="7" fillId="0" borderId="0" xfId="0" applyFont="1" applyFill="1" applyAlignment="1">
      <alignment horizontal="right" vertical="center"/>
    </xf>
    <xf numFmtId="0" fontId="0" fillId="0" borderId="36" xfId="0" applyBorder="1" applyAlignment="1">
      <alignment horizontal="center"/>
    </xf>
    <xf numFmtId="0" fontId="18" fillId="0" borderId="37" xfId="0" applyFont="1" applyBorder="1" applyAlignment="1">
      <alignment horizontal="center"/>
    </xf>
    <xf numFmtId="0" fontId="0" fillId="0" borderId="37" xfId="0" applyBorder="1" applyAlignment="1">
      <alignment horizontal="center"/>
    </xf>
    <xf numFmtId="0" fontId="11" fillId="0" borderId="0" xfId="0" applyFont="1" applyFill="1" applyAlignment="1">
      <alignment horizontal="left" vertical="center"/>
    </xf>
  </cellXfs>
  <cellStyles count="4">
    <cellStyle name="Akzent5" xfId="2" builtinId="45"/>
    <cellStyle name="Link" xfId="1" builtinId="8"/>
    <cellStyle name="Standard" xfId="0" builtinId="0"/>
    <cellStyle name="Standard 2 2" xfId="3" xr:uid="{00000000-0005-0000-0000-00000300000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22" fmlaLink="$A$1" fmlaRange="Data!$B$4:$B$8" noThreeD="1" sel="2"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Drop" dropLines="6" dropStyle="combo" dx="22" fmlaLink="$B$1" fmlaRange="Data!$B$10:$B$15" noThreeD="1" sel="1" val="0"/>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464820</xdr:colOff>
          <xdr:row>0</xdr:row>
          <xdr:rowOff>83820</xdr:rowOff>
        </xdr:from>
        <xdr:to>
          <xdr:col>1</xdr:col>
          <xdr:colOff>1242060</xdr:colOff>
          <xdr:row>1</xdr:row>
          <xdr:rowOff>60960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121</xdr:row>
          <xdr:rowOff>175260</xdr:rowOff>
        </xdr:from>
        <xdr:to>
          <xdr:col>1</xdr:col>
          <xdr:colOff>937260</xdr:colOff>
          <xdr:row>123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122</xdr:row>
          <xdr:rowOff>175260</xdr:rowOff>
        </xdr:from>
        <xdr:to>
          <xdr:col>1</xdr:col>
          <xdr:colOff>937260</xdr:colOff>
          <xdr:row>124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156</xdr:row>
          <xdr:rowOff>45720</xdr:rowOff>
        </xdr:from>
        <xdr:to>
          <xdr:col>3</xdr:col>
          <xdr:colOff>937260</xdr:colOff>
          <xdr:row>156</xdr:row>
          <xdr:rowOff>251460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157</xdr:row>
          <xdr:rowOff>38100</xdr:rowOff>
        </xdr:from>
        <xdr:to>
          <xdr:col>3</xdr:col>
          <xdr:colOff>937260</xdr:colOff>
          <xdr:row>157</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160</xdr:row>
          <xdr:rowOff>182880</xdr:rowOff>
        </xdr:from>
        <xdr:to>
          <xdr:col>3</xdr:col>
          <xdr:colOff>883920</xdr:colOff>
          <xdr:row>162</xdr:row>
          <xdr:rowOff>22860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161</xdr:row>
          <xdr:rowOff>160020</xdr:rowOff>
        </xdr:from>
        <xdr:to>
          <xdr:col>3</xdr:col>
          <xdr:colOff>883920</xdr:colOff>
          <xdr:row>163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175260</xdr:rowOff>
        </xdr:from>
        <xdr:to>
          <xdr:col>3</xdr:col>
          <xdr:colOff>883920</xdr:colOff>
          <xdr:row>164</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163</xdr:row>
          <xdr:rowOff>175260</xdr:rowOff>
        </xdr:from>
        <xdr:to>
          <xdr:col>3</xdr:col>
          <xdr:colOff>899160</xdr:colOff>
          <xdr:row>165</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165</xdr:row>
          <xdr:rowOff>60960</xdr:rowOff>
        </xdr:from>
        <xdr:to>
          <xdr:col>3</xdr:col>
          <xdr:colOff>883920</xdr:colOff>
          <xdr:row>167</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166</xdr:row>
          <xdr:rowOff>182880</xdr:rowOff>
        </xdr:from>
        <xdr:to>
          <xdr:col>3</xdr:col>
          <xdr:colOff>883920</xdr:colOff>
          <xdr:row>168</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168</xdr:row>
          <xdr:rowOff>60960</xdr:rowOff>
        </xdr:from>
        <xdr:to>
          <xdr:col>3</xdr:col>
          <xdr:colOff>883920</xdr:colOff>
          <xdr:row>170</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169</xdr:row>
          <xdr:rowOff>175260</xdr:rowOff>
        </xdr:from>
        <xdr:to>
          <xdr:col>3</xdr:col>
          <xdr:colOff>883920</xdr:colOff>
          <xdr:row>171</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171</xdr:row>
          <xdr:rowOff>60960</xdr:rowOff>
        </xdr:from>
        <xdr:to>
          <xdr:col>3</xdr:col>
          <xdr:colOff>883920</xdr:colOff>
          <xdr:row>173</xdr:row>
          <xdr:rowOff>22860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172</xdr:row>
          <xdr:rowOff>175260</xdr:rowOff>
        </xdr:from>
        <xdr:to>
          <xdr:col>3</xdr:col>
          <xdr:colOff>883920</xdr:colOff>
          <xdr:row>174</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182880</xdr:rowOff>
        </xdr:from>
        <xdr:to>
          <xdr:col>3</xdr:col>
          <xdr:colOff>883920</xdr:colOff>
          <xdr:row>178</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177</xdr:row>
          <xdr:rowOff>175260</xdr:rowOff>
        </xdr:from>
        <xdr:to>
          <xdr:col>3</xdr:col>
          <xdr:colOff>883920</xdr:colOff>
          <xdr:row>179</xdr:row>
          <xdr:rowOff>7620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178</xdr:row>
          <xdr:rowOff>175260</xdr:rowOff>
        </xdr:from>
        <xdr:to>
          <xdr:col>3</xdr:col>
          <xdr:colOff>899160</xdr:colOff>
          <xdr:row>180</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179</xdr:row>
          <xdr:rowOff>152400</xdr:rowOff>
        </xdr:from>
        <xdr:to>
          <xdr:col>3</xdr:col>
          <xdr:colOff>883920</xdr:colOff>
          <xdr:row>180</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180</xdr:row>
          <xdr:rowOff>160020</xdr:rowOff>
        </xdr:from>
        <xdr:to>
          <xdr:col>3</xdr:col>
          <xdr:colOff>883920</xdr:colOff>
          <xdr:row>182</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183</xdr:row>
          <xdr:rowOff>60960</xdr:rowOff>
        </xdr:from>
        <xdr:to>
          <xdr:col>3</xdr:col>
          <xdr:colOff>883920</xdr:colOff>
          <xdr:row>185</xdr:row>
          <xdr:rowOff>22860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184</xdr:row>
          <xdr:rowOff>160020</xdr:rowOff>
        </xdr:from>
        <xdr:to>
          <xdr:col>3</xdr:col>
          <xdr:colOff>883920</xdr:colOff>
          <xdr:row>186</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186</xdr:row>
          <xdr:rowOff>60960</xdr:rowOff>
        </xdr:from>
        <xdr:to>
          <xdr:col>3</xdr:col>
          <xdr:colOff>883920</xdr:colOff>
          <xdr:row>188</xdr:row>
          <xdr:rowOff>7620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187</xdr:row>
          <xdr:rowOff>175260</xdr:rowOff>
        </xdr:from>
        <xdr:to>
          <xdr:col>3</xdr:col>
          <xdr:colOff>883920</xdr:colOff>
          <xdr:row>189</xdr:row>
          <xdr:rowOff>7620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189</xdr:row>
          <xdr:rowOff>38100</xdr:rowOff>
        </xdr:from>
        <xdr:to>
          <xdr:col>3</xdr:col>
          <xdr:colOff>883920</xdr:colOff>
          <xdr:row>191</xdr:row>
          <xdr:rowOff>7620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190</xdr:row>
          <xdr:rowOff>160020</xdr:rowOff>
        </xdr:from>
        <xdr:to>
          <xdr:col>3</xdr:col>
          <xdr:colOff>883920</xdr:colOff>
          <xdr:row>192</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192</xdr:row>
          <xdr:rowOff>60960</xdr:rowOff>
        </xdr:from>
        <xdr:to>
          <xdr:col>3</xdr:col>
          <xdr:colOff>883920</xdr:colOff>
          <xdr:row>194</xdr:row>
          <xdr:rowOff>7620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193</xdr:row>
          <xdr:rowOff>175260</xdr:rowOff>
        </xdr:from>
        <xdr:to>
          <xdr:col>3</xdr:col>
          <xdr:colOff>899160</xdr:colOff>
          <xdr:row>195</xdr:row>
          <xdr:rowOff>7620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195</xdr:row>
          <xdr:rowOff>60960</xdr:rowOff>
        </xdr:from>
        <xdr:to>
          <xdr:col>3</xdr:col>
          <xdr:colOff>883920</xdr:colOff>
          <xdr:row>197</xdr:row>
          <xdr:rowOff>22860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196</xdr:row>
          <xdr:rowOff>175260</xdr:rowOff>
        </xdr:from>
        <xdr:to>
          <xdr:col>3</xdr:col>
          <xdr:colOff>883920</xdr:colOff>
          <xdr:row>198</xdr:row>
          <xdr:rowOff>7620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198</xdr:row>
          <xdr:rowOff>60960</xdr:rowOff>
        </xdr:from>
        <xdr:to>
          <xdr:col>3</xdr:col>
          <xdr:colOff>883920</xdr:colOff>
          <xdr:row>200</xdr:row>
          <xdr:rowOff>22860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199</xdr:row>
          <xdr:rowOff>175260</xdr:rowOff>
        </xdr:from>
        <xdr:to>
          <xdr:col>3</xdr:col>
          <xdr:colOff>883920</xdr:colOff>
          <xdr:row>201</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201</xdr:row>
          <xdr:rowOff>60960</xdr:rowOff>
        </xdr:from>
        <xdr:to>
          <xdr:col>3</xdr:col>
          <xdr:colOff>883920</xdr:colOff>
          <xdr:row>203</xdr:row>
          <xdr:rowOff>7620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202</xdr:row>
          <xdr:rowOff>175260</xdr:rowOff>
        </xdr:from>
        <xdr:to>
          <xdr:col>3</xdr:col>
          <xdr:colOff>883920</xdr:colOff>
          <xdr:row>204</xdr:row>
          <xdr:rowOff>7620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207</xdr:row>
          <xdr:rowOff>182880</xdr:rowOff>
        </xdr:from>
        <xdr:to>
          <xdr:col>2</xdr:col>
          <xdr:colOff>883920</xdr:colOff>
          <xdr:row>209</xdr:row>
          <xdr:rowOff>22860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208</xdr:row>
          <xdr:rowOff>175260</xdr:rowOff>
        </xdr:from>
        <xdr:to>
          <xdr:col>2</xdr:col>
          <xdr:colOff>883920</xdr:colOff>
          <xdr:row>210</xdr:row>
          <xdr:rowOff>22860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209</xdr:row>
          <xdr:rowOff>175260</xdr:rowOff>
        </xdr:from>
        <xdr:to>
          <xdr:col>2</xdr:col>
          <xdr:colOff>883920</xdr:colOff>
          <xdr:row>211</xdr:row>
          <xdr:rowOff>22860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210</xdr:row>
          <xdr:rowOff>175260</xdr:rowOff>
        </xdr:from>
        <xdr:to>
          <xdr:col>2</xdr:col>
          <xdr:colOff>883920</xdr:colOff>
          <xdr:row>212</xdr:row>
          <xdr:rowOff>22860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206</xdr:row>
          <xdr:rowOff>175260</xdr:rowOff>
        </xdr:from>
        <xdr:to>
          <xdr:col>2</xdr:col>
          <xdr:colOff>883920</xdr:colOff>
          <xdr:row>208</xdr:row>
          <xdr:rowOff>22860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211</xdr:row>
          <xdr:rowOff>175260</xdr:rowOff>
        </xdr:from>
        <xdr:to>
          <xdr:col>2</xdr:col>
          <xdr:colOff>883920</xdr:colOff>
          <xdr:row>213</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206</xdr:row>
          <xdr:rowOff>175260</xdr:rowOff>
        </xdr:from>
        <xdr:to>
          <xdr:col>3</xdr:col>
          <xdr:colOff>883920</xdr:colOff>
          <xdr:row>208</xdr:row>
          <xdr:rowOff>7620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207</xdr:row>
          <xdr:rowOff>175260</xdr:rowOff>
        </xdr:from>
        <xdr:to>
          <xdr:col>3</xdr:col>
          <xdr:colOff>883920</xdr:colOff>
          <xdr:row>209</xdr:row>
          <xdr:rowOff>7620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208</xdr:row>
          <xdr:rowOff>182880</xdr:rowOff>
        </xdr:from>
        <xdr:to>
          <xdr:col>3</xdr:col>
          <xdr:colOff>883920</xdr:colOff>
          <xdr:row>210</xdr:row>
          <xdr:rowOff>22860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209</xdr:row>
          <xdr:rowOff>175260</xdr:rowOff>
        </xdr:from>
        <xdr:to>
          <xdr:col>3</xdr:col>
          <xdr:colOff>883920</xdr:colOff>
          <xdr:row>211</xdr:row>
          <xdr:rowOff>22860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210</xdr:row>
          <xdr:rowOff>175260</xdr:rowOff>
        </xdr:from>
        <xdr:to>
          <xdr:col>3</xdr:col>
          <xdr:colOff>883920</xdr:colOff>
          <xdr:row>212</xdr:row>
          <xdr:rowOff>22860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211</xdr:row>
          <xdr:rowOff>182880</xdr:rowOff>
        </xdr:from>
        <xdr:to>
          <xdr:col>3</xdr:col>
          <xdr:colOff>883920</xdr:colOff>
          <xdr:row>213</xdr:row>
          <xdr:rowOff>22860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291</xdr:row>
          <xdr:rowOff>175260</xdr:rowOff>
        </xdr:from>
        <xdr:to>
          <xdr:col>1</xdr:col>
          <xdr:colOff>1242060</xdr:colOff>
          <xdr:row>293</xdr:row>
          <xdr:rowOff>7620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291</xdr:row>
          <xdr:rowOff>175260</xdr:rowOff>
        </xdr:from>
        <xdr:to>
          <xdr:col>2</xdr:col>
          <xdr:colOff>1303020</xdr:colOff>
          <xdr:row>293</xdr:row>
          <xdr:rowOff>22860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293</xdr:row>
          <xdr:rowOff>175260</xdr:rowOff>
        </xdr:from>
        <xdr:to>
          <xdr:col>1</xdr:col>
          <xdr:colOff>1242060</xdr:colOff>
          <xdr:row>295</xdr:row>
          <xdr:rowOff>7620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293</xdr:row>
          <xdr:rowOff>175260</xdr:rowOff>
        </xdr:from>
        <xdr:to>
          <xdr:col>2</xdr:col>
          <xdr:colOff>1303020</xdr:colOff>
          <xdr:row>295</xdr:row>
          <xdr:rowOff>22860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830580</xdr:colOff>
          <xdr:row>0</xdr:row>
          <xdr:rowOff>99060</xdr:rowOff>
        </xdr:from>
        <xdr:to>
          <xdr:col>3</xdr:col>
          <xdr:colOff>1165860</xdr:colOff>
          <xdr:row>1</xdr:row>
          <xdr:rowOff>68580</xdr:rowOff>
        </xdr:to>
        <xdr:sp macro="" textlink="">
          <xdr:nvSpPr>
            <xdr:cNvPr id="3165" name="Drop Down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277</xdr:row>
          <xdr:rowOff>144780</xdr:rowOff>
        </xdr:from>
        <xdr:to>
          <xdr:col>0</xdr:col>
          <xdr:colOff>1973580</xdr:colOff>
          <xdr:row>279</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278</xdr:row>
          <xdr:rowOff>182880</xdr:rowOff>
        </xdr:from>
        <xdr:to>
          <xdr:col>0</xdr:col>
          <xdr:colOff>1973580</xdr:colOff>
          <xdr:row>280</xdr:row>
          <xdr:rowOff>22860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141</xdr:row>
          <xdr:rowOff>0</xdr:rowOff>
        </xdr:from>
        <xdr:to>
          <xdr:col>3</xdr:col>
          <xdr:colOff>1104900</xdr:colOff>
          <xdr:row>142</xdr:row>
          <xdr:rowOff>22860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141</xdr:row>
          <xdr:rowOff>0</xdr:rowOff>
        </xdr:from>
        <xdr:to>
          <xdr:col>3</xdr:col>
          <xdr:colOff>381000</xdr:colOff>
          <xdr:row>142</xdr:row>
          <xdr:rowOff>22860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281</xdr:row>
          <xdr:rowOff>175260</xdr:rowOff>
        </xdr:from>
        <xdr:to>
          <xdr:col>1</xdr:col>
          <xdr:colOff>251460</xdr:colOff>
          <xdr:row>283</xdr:row>
          <xdr:rowOff>30480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281</xdr:row>
          <xdr:rowOff>175260</xdr:rowOff>
        </xdr:from>
        <xdr:to>
          <xdr:col>2</xdr:col>
          <xdr:colOff>251460</xdr:colOff>
          <xdr:row>283</xdr:row>
          <xdr:rowOff>30480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281</xdr:row>
          <xdr:rowOff>175260</xdr:rowOff>
        </xdr:from>
        <xdr:to>
          <xdr:col>3</xdr:col>
          <xdr:colOff>251460</xdr:colOff>
          <xdr:row>283</xdr:row>
          <xdr:rowOff>30480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282</xdr:row>
          <xdr:rowOff>175260</xdr:rowOff>
        </xdr:from>
        <xdr:to>
          <xdr:col>2</xdr:col>
          <xdr:colOff>251460</xdr:colOff>
          <xdr:row>284</xdr:row>
          <xdr:rowOff>30480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282</xdr:row>
          <xdr:rowOff>175260</xdr:rowOff>
        </xdr:from>
        <xdr:to>
          <xdr:col>3</xdr:col>
          <xdr:colOff>251460</xdr:colOff>
          <xdr:row>284</xdr:row>
          <xdr:rowOff>30480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295</xdr:row>
          <xdr:rowOff>175260</xdr:rowOff>
        </xdr:from>
        <xdr:to>
          <xdr:col>1</xdr:col>
          <xdr:colOff>1242060</xdr:colOff>
          <xdr:row>297</xdr:row>
          <xdr:rowOff>7620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295</xdr:row>
          <xdr:rowOff>175260</xdr:rowOff>
        </xdr:from>
        <xdr:to>
          <xdr:col>2</xdr:col>
          <xdr:colOff>1303020</xdr:colOff>
          <xdr:row>297</xdr:row>
          <xdr:rowOff>22860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146</xdr:row>
          <xdr:rowOff>0</xdr:rowOff>
        </xdr:from>
        <xdr:to>
          <xdr:col>3</xdr:col>
          <xdr:colOff>1104900</xdr:colOff>
          <xdr:row>147</xdr:row>
          <xdr:rowOff>22860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146</xdr:row>
          <xdr:rowOff>0</xdr:rowOff>
        </xdr:from>
        <xdr:to>
          <xdr:col>3</xdr:col>
          <xdr:colOff>381000</xdr:colOff>
          <xdr:row>147</xdr:row>
          <xdr:rowOff>22860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83820</xdr:colOff>
      <xdr:row>0</xdr:row>
      <xdr:rowOff>83820</xdr:rowOff>
    </xdr:from>
    <xdr:to>
      <xdr:col>1</xdr:col>
      <xdr:colOff>53340</xdr:colOff>
      <xdr:row>1</xdr:row>
      <xdr:rowOff>73785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83820"/>
          <a:ext cx="1958340" cy="2185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253</xdr:row>
          <xdr:rowOff>182880</xdr:rowOff>
        </xdr:from>
        <xdr:to>
          <xdr:col>2</xdr:col>
          <xdr:colOff>579120</xdr:colOff>
          <xdr:row>255</xdr:row>
          <xdr:rowOff>22860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254</xdr:row>
          <xdr:rowOff>175260</xdr:rowOff>
        </xdr:from>
        <xdr:to>
          <xdr:col>2</xdr:col>
          <xdr:colOff>579120</xdr:colOff>
          <xdr:row>256</xdr:row>
          <xdr:rowOff>22860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255</xdr:row>
          <xdr:rowOff>175260</xdr:rowOff>
        </xdr:from>
        <xdr:to>
          <xdr:col>2</xdr:col>
          <xdr:colOff>579120</xdr:colOff>
          <xdr:row>257</xdr:row>
          <xdr:rowOff>22860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252</xdr:row>
          <xdr:rowOff>175260</xdr:rowOff>
        </xdr:from>
        <xdr:to>
          <xdr:col>2</xdr:col>
          <xdr:colOff>579120</xdr:colOff>
          <xdr:row>254</xdr:row>
          <xdr:rowOff>22860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252</xdr:row>
          <xdr:rowOff>175260</xdr:rowOff>
        </xdr:from>
        <xdr:to>
          <xdr:col>2</xdr:col>
          <xdr:colOff>1562100</xdr:colOff>
          <xdr:row>254</xdr:row>
          <xdr:rowOff>7620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255</xdr:row>
          <xdr:rowOff>182880</xdr:rowOff>
        </xdr:from>
        <xdr:to>
          <xdr:col>2</xdr:col>
          <xdr:colOff>1562100</xdr:colOff>
          <xdr:row>257</xdr:row>
          <xdr:rowOff>30480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222</xdr:row>
          <xdr:rowOff>0</xdr:rowOff>
        </xdr:from>
        <xdr:to>
          <xdr:col>3</xdr:col>
          <xdr:colOff>883920</xdr:colOff>
          <xdr:row>223</xdr:row>
          <xdr:rowOff>30480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223</xdr:row>
          <xdr:rowOff>0</xdr:rowOff>
        </xdr:from>
        <xdr:to>
          <xdr:col>3</xdr:col>
          <xdr:colOff>883920</xdr:colOff>
          <xdr:row>224</xdr:row>
          <xdr:rowOff>30480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224</xdr:row>
          <xdr:rowOff>0</xdr:rowOff>
        </xdr:from>
        <xdr:to>
          <xdr:col>3</xdr:col>
          <xdr:colOff>899160</xdr:colOff>
          <xdr:row>225</xdr:row>
          <xdr:rowOff>38100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225</xdr:row>
          <xdr:rowOff>0</xdr:rowOff>
        </xdr:from>
        <xdr:to>
          <xdr:col>3</xdr:col>
          <xdr:colOff>883920</xdr:colOff>
          <xdr:row>226</xdr:row>
          <xdr:rowOff>30480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226</xdr:row>
          <xdr:rowOff>0</xdr:rowOff>
        </xdr:from>
        <xdr:to>
          <xdr:col>3</xdr:col>
          <xdr:colOff>883920</xdr:colOff>
          <xdr:row>227</xdr:row>
          <xdr:rowOff>30480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253</xdr:row>
          <xdr:rowOff>175260</xdr:rowOff>
        </xdr:from>
        <xdr:to>
          <xdr:col>2</xdr:col>
          <xdr:colOff>1562100</xdr:colOff>
          <xdr:row>255</xdr:row>
          <xdr:rowOff>7620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254</xdr:row>
          <xdr:rowOff>175260</xdr:rowOff>
        </xdr:from>
        <xdr:to>
          <xdr:col>2</xdr:col>
          <xdr:colOff>1562100</xdr:colOff>
          <xdr:row>256</xdr:row>
          <xdr:rowOff>7620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124</xdr:row>
          <xdr:rowOff>175260</xdr:rowOff>
        </xdr:from>
        <xdr:to>
          <xdr:col>1</xdr:col>
          <xdr:colOff>937260</xdr:colOff>
          <xdr:row>126</xdr:row>
          <xdr:rowOff>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130</xdr:row>
          <xdr:rowOff>175260</xdr:rowOff>
        </xdr:from>
        <xdr:to>
          <xdr:col>1</xdr:col>
          <xdr:colOff>937260</xdr:colOff>
          <xdr:row>132</xdr:row>
          <xdr:rowOff>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121</xdr:row>
          <xdr:rowOff>175260</xdr:rowOff>
        </xdr:from>
        <xdr:to>
          <xdr:col>2</xdr:col>
          <xdr:colOff>335280</xdr:colOff>
          <xdr:row>123</xdr:row>
          <xdr:rowOff>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122</xdr:row>
          <xdr:rowOff>182880</xdr:rowOff>
        </xdr:from>
        <xdr:to>
          <xdr:col>2</xdr:col>
          <xdr:colOff>335280</xdr:colOff>
          <xdr:row>124</xdr:row>
          <xdr:rowOff>7620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123</xdr:row>
          <xdr:rowOff>182880</xdr:rowOff>
        </xdr:from>
        <xdr:to>
          <xdr:col>2</xdr:col>
          <xdr:colOff>327660</xdr:colOff>
          <xdr:row>125</xdr:row>
          <xdr:rowOff>22860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124</xdr:row>
          <xdr:rowOff>182880</xdr:rowOff>
        </xdr:from>
        <xdr:to>
          <xdr:col>2</xdr:col>
          <xdr:colOff>327660</xdr:colOff>
          <xdr:row>126</xdr:row>
          <xdr:rowOff>22860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125</xdr:row>
          <xdr:rowOff>182880</xdr:rowOff>
        </xdr:from>
        <xdr:to>
          <xdr:col>2</xdr:col>
          <xdr:colOff>327660</xdr:colOff>
          <xdr:row>127</xdr:row>
          <xdr:rowOff>22860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126</xdr:row>
          <xdr:rowOff>182880</xdr:rowOff>
        </xdr:from>
        <xdr:to>
          <xdr:col>2</xdr:col>
          <xdr:colOff>327660</xdr:colOff>
          <xdr:row>128</xdr:row>
          <xdr:rowOff>22860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127</xdr:row>
          <xdr:rowOff>182880</xdr:rowOff>
        </xdr:from>
        <xdr:to>
          <xdr:col>2</xdr:col>
          <xdr:colOff>327660</xdr:colOff>
          <xdr:row>129</xdr:row>
          <xdr:rowOff>22860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128</xdr:row>
          <xdr:rowOff>182880</xdr:rowOff>
        </xdr:from>
        <xdr:to>
          <xdr:col>2</xdr:col>
          <xdr:colOff>327660</xdr:colOff>
          <xdr:row>130</xdr:row>
          <xdr:rowOff>22860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130</xdr:row>
          <xdr:rowOff>182880</xdr:rowOff>
        </xdr:from>
        <xdr:to>
          <xdr:col>2</xdr:col>
          <xdr:colOff>327660</xdr:colOff>
          <xdr:row>132</xdr:row>
          <xdr:rowOff>22860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131</xdr:row>
          <xdr:rowOff>182880</xdr:rowOff>
        </xdr:from>
        <xdr:to>
          <xdr:col>2</xdr:col>
          <xdr:colOff>327660</xdr:colOff>
          <xdr:row>133</xdr:row>
          <xdr:rowOff>22860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216</xdr:row>
          <xdr:rowOff>175260</xdr:rowOff>
        </xdr:from>
        <xdr:to>
          <xdr:col>3</xdr:col>
          <xdr:colOff>899160</xdr:colOff>
          <xdr:row>218</xdr:row>
          <xdr:rowOff>22860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217</xdr:row>
          <xdr:rowOff>175260</xdr:rowOff>
        </xdr:from>
        <xdr:to>
          <xdr:col>3</xdr:col>
          <xdr:colOff>899160</xdr:colOff>
          <xdr:row>219</xdr:row>
          <xdr:rowOff>22860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228</xdr:row>
          <xdr:rowOff>175260</xdr:rowOff>
        </xdr:from>
        <xdr:to>
          <xdr:col>3</xdr:col>
          <xdr:colOff>899160</xdr:colOff>
          <xdr:row>230</xdr:row>
          <xdr:rowOff>38100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231</xdr:row>
          <xdr:rowOff>175260</xdr:rowOff>
        </xdr:from>
        <xdr:to>
          <xdr:col>3</xdr:col>
          <xdr:colOff>899160</xdr:colOff>
          <xdr:row>233</xdr:row>
          <xdr:rowOff>38100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234</xdr:row>
          <xdr:rowOff>175260</xdr:rowOff>
        </xdr:from>
        <xdr:to>
          <xdr:col>3</xdr:col>
          <xdr:colOff>899160</xdr:colOff>
          <xdr:row>236</xdr:row>
          <xdr:rowOff>38100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229</xdr:row>
          <xdr:rowOff>175260</xdr:rowOff>
        </xdr:from>
        <xdr:to>
          <xdr:col>3</xdr:col>
          <xdr:colOff>899160</xdr:colOff>
          <xdr:row>231</xdr:row>
          <xdr:rowOff>22860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232</xdr:row>
          <xdr:rowOff>175260</xdr:rowOff>
        </xdr:from>
        <xdr:to>
          <xdr:col>3</xdr:col>
          <xdr:colOff>899160</xdr:colOff>
          <xdr:row>234</xdr:row>
          <xdr:rowOff>22860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235</xdr:row>
          <xdr:rowOff>175260</xdr:rowOff>
        </xdr:from>
        <xdr:to>
          <xdr:col>3</xdr:col>
          <xdr:colOff>899160</xdr:colOff>
          <xdr:row>237</xdr:row>
          <xdr:rowOff>22860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237</xdr:row>
          <xdr:rowOff>175260</xdr:rowOff>
        </xdr:from>
        <xdr:to>
          <xdr:col>3</xdr:col>
          <xdr:colOff>899160</xdr:colOff>
          <xdr:row>239</xdr:row>
          <xdr:rowOff>38100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238</xdr:row>
          <xdr:rowOff>175260</xdr:rowOff>
        </xdr:from>
        <xdr:to>
          <xdr:col>3</xdr:col>
          <xdr:colOff>899160</xdr:colOff>
          <xdr:row>240</xdr:row>
          <xdr:rowOff>22860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0</xdr:rowOff>
        </xdr:from>
        <xdr:to>
          <xdr:col>3</xdr:col>
          <xdr:colOff>899160</xdr:colOff>
          <xdr:row>242</xdr:row>
          <xdr:rowOff>38100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175260</xdr:rowOff>
        </xdr:from>
        <xdr:to>
          <xdr:col>3</xdr:col>
          <xdr:colOff>899160</xdr:colOff>
          <xdr:row>243</xdr:row>
          <xdr:rowOff>22860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243</xdr:row>
          <xdr:rowOff>175260</xdr:rowOff>
        </xdr:from>
        <xdr:to>
          <xdr:col>3</xdr:col>
          <xdr:colOff>899160</xdr:colOff>
          <xdr:row>245</xdr:row>
          <xdr:rowOff>30480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244</xdr:row>
          <xdr:rowOff>175260</xdr:rowOff>
        </xdr:from>
        <xdr:to>
          <xdr:col>3</xdr:col>
          <xdr:colOff>899160</xdr:colOff>
          <xdr:row>246</xdr:row>
          <xdr:rowOff>22860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246</xdr:row>
          <xdr:rowOff>175260</xdr:rowOff>
        </xdr:from>
        <xdr:to>
          <xdr:col>3</xdr:col>
          <xdr:colOff>899160</xdr:colOff>
          <xdr:row>248</xdr:row>
          <xdr:rowOff>38100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247</xdr:row>
          <xdr:rowOff>175260</xdr:rowOff>
        </xdr:from>
        <xdr:to>
          <xdr:col>3</xdr:col>
          <xdr:colOff>899160</xdr:colOff>
          <xdr:row>249</xdr:row>
          <xdr:rowOff>22860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258</xdr:row>
          <xdr:rowOff>175260</xdr:rowOff>
        </xdr:from>
        <xdr:to>
          <xdr:col>3</xdr:col>
          <xdr:colOff>899160</xdr:colOff>
          <xdr:row>260</xdr:row>
          <xdr:rowOff>38100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259</xdr:row>
          <xdr:rowOff>175260</xdr:rowOff>
        </xdr:from>
        <xdr:to>
          <xdr:col>3</xdr:col>
          <xdr:colOff>899160</xdr:colOff>
          <xdr:row>261</xdr:row>
          <xdr:rowOff>22860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image" Target="../media/image1.png"/><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printerSettings" Target="../printerSettings/printerSettings1.bin"/><Relationship Id="rId212" Type="http://schemas.openxmlformats.org/officeDocument/2006/relationships/ctrlProp" Target="../ctrlProps/ctrlProp208.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omments" Target="../comments1.xml"/><Relationship Id="rId2" Type="http://schemas.openxmlformats.org/officeDocument/2006/relationships/drawing" Target="../drawings/drawing1.xml"/><Relationship Id="rId29" Type="http://schemas.openxmlformats.org/officeDocument/2006/relationships/ctrlProp" Target="../ctrlProps/ctrlProp25.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pollmann.at/es" TargetMode="External"/><Relationship Id="rId2" Type="http://schemas.openxmlformats.org/officeDocument/2006/relationships/hyperlink" Target="http://www.pollmann.at/" TargetMode="External"/><Relationship Id="rId1" Type="http://schemas.openxmlformats.org/officeDocument/2006/relationships/hyperlink" Target="http://www.pollmann.at/"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6"/>
  <sheetViews>
    <sheetView showGridLines="0" tabSelected="1" zoomScale="115" zoomScaleNormal="115" zoomScaleSheetLayoutView="100" workbookViewId="0">
      <pane ySplit="2" topLeftCell="A3" activePane="bottomLeft" state="frozen"/>
      <selection pane="bottomLeft" activeCell="A233" sqref="A233:C234"/>
    </sheetView>
  </sheetViews>
  <sheetFormatPr baseColWidth="10" defaultColWidth="0" defaultRowHeight="13.2" x14ac:dyDescent="0.25"/>
  <cols>
    <col min="1" max="1" width="29.109375" customWidth="1"/>
    <col min="2" max="2" width="22.5546875" customWidth="1"/>
    <col min="3" max="3" width="30.33203125" customWidth="1"/>
    <col min="4" max="4" width="24" customWidth="1"/>
    <col min="5" max="5" width="1.109375" style="137" customWidth="1"/>
    <col min="6" max="6" width="1.88671875" style="161" customWidth="1"/>
    <col min="7" max="12" width="11.5546875" style="161" hidden="1" customWidth="1"/>
    <col min="13" max="14" width="11.5546875" style="137" hidden="1" customWidth="1"/>
    <col min="15" max="16384" width="11.5546875" style="137" hidden="1"/>
  </cols>
  <sheetData>
    <row r="1" spans="1:12" ht="18" customHeight="1" x14ac:dyDescent="0.25">
      <c r="A1" s="11">
        <v>2</v>
      </c>
      <c r="B1" s="11">
        <v>1</v>
      </c>
      <c r="C1" s="11"/>
      <c r="D1" s="11"/>
      <c r="E1" s="12"/>
      <c r="F1" s="159"/>
      <c r="G1" s="160"/>
      <c r="H1" s="160"/>
    </row>
    <row r="2" spans="1:12" x14ac:dyDescent="0.25">
      <c r="A2" s="277"/>
      <c r="B2" s="277"/>
      <c r="C2" s="277"/>
      <c r="D2" s="277"/>
      <c r="E2" s="12"/>
      <c r="F2" s="159"/>
      <c r="G2" s="160"/>
      <c r="H2" s="160"/>
    </row>
    <row r="3" spans="1:12" ht="18" customHeight="1" x14ac:dyDescent="0.25">
      <c r="A3" s="278" t="str">
        <f>IF(B1=1,Data!B17,VLOOKUP($B$1,Data!A10:I15,9,0))</f>
        <v>Select location</v>
      </c>
      <c r="B3" s="278"/>
      <c r="C3" s="279" t="str">
        <f>CHOOSE(A1,"LIEFERANTENSELBSTAUSKUNFT","SUPPLIER SELF QUESTIONNAIRE","ÚDAJE O DODAVATELI","供应商自评问卷","CUESTIONARIO PARA PROVEEDORES")</f>
        <v>SUPPLIER SELF QUESTIONNAIRE</v>
      </c>
      <c r="D3" s="279"/>
      <c r="E3" s="13"/>
      <c r="F3" s="159"/>
      <c r="G3" s="160"/>
      <c r="H3" s="160"/>
    </row>
    <row r="4" spans="1:12" x14ac:dyDescent="0.25">
      <c r="A4" s="214" t="str">
        <f>IF(B1=1,"",VLOOKUP($B$1,Data!A10:I15,4,0))</f>
        <v/>
      </c>
      <c r="B4" s="214"/>
      <c r="C4" s="279"/>
      <c r="D4" s="279"/>
      <c r="E4" s="13"/>
      <c r="F4" s="159"/>
      <c r="G4" s="160"/>
      <c r="H4" s="160"/>
    </row>
    <row r="5" spans="1:12" s="134" customFormat="1" x14ac:dyDescent="0.25">
      <c r="A5" s="253" t="str">
        <f>IF(B1=1,"",VLOOKUP($B$1,Data!A10:I15,5,0))</f>
        <v/>
      </c>
      <c r="B5" s="253"/>
      <c r="C5" s="253"/>
      <c r="D5" s="253"/>
      <c r="E5" s="87"/>
      <c r="F5" s="162"/>
      <c r="G5" s="163"/>
      <c r="H5" s="163"/>
      <c r="I5" s="135"/>
      <c r="J5" s="135"/>
      <c r="K5" s="135"/>
      <c r="L5" s="135"/>
    </row>
    <row r="6" spans="1:12" s="134" customFormat="1" x14ac:dyDescent="0.25">
      <c r="A6" s="253" t="str">
        <f>IF(B1=1,"",VLOOKUP($B$1,Data!A10:I15,6,0))</f>
        <v/>
      </c>
      <c r="B6" s="253"/>
      <c r="C6" s="253"/>
      <c r="D6" s="253"/>
      <c r="E6" s="87"/>
      <c r="F6" s="162"/>
      <c r="G6" s="163"/>
      <c r="H6" s="163"/>
      <c r="I6" s="135"/>
      <c r="J6" s="135"/>
      <c r="K6" s="135"/>
      <c r="L6" s="135"/>
    </row>
    <row r="7" spans="1:12" s="134" customFormat="1" ht="6" customHeight="1" x14ac:dyDescent="0.25">
      <c r="A7" s="254"/>
      <c r="B7" s="254"/>
      <c r="C7" s="254"/>
      <c r="D7" s="254"/>
      <c r="E7" s="87"/>
      <c r="F7" s="162"/>
      <c r="G7" s="163"/>
      <c r="H7" s="163"/>
      <c r="I7" s="135"/>
      <c r="J7" s="135"/>
      <c r="K7" s="135"/>
      <c r="L7" s="135"/>
    </row>
    <row r="8" spans="1:12" s="134" customFormat="1" x14ac:dyDescent="0.25">
      <c r="A8" s="255" t="str">
        <f>IF(B1=1,"",VLOOKUP($B$1,Data!A10:I15,7,0))</f>
        <v/>
      </c>
      <c r="B8" s="255"/>
      <c r="C8" s="255"/>
      <c r="D8" s="255"/>
      <c r="E8" s="94"/>
      <c r="F8" s="162"/>
      <c r="G8" s="163"/>
      <c r="H8" s="163"/>
      <c r="I8" s="135"/>
      <c r="J8" s="135"/>
      <c r="K8" s="135"/>
      <c r="L8" s="135"/>
    </row>
    <row r="9" spans="1:12" s="134" customFormat="1" x14ac:dyDescent="0.25">
      <c r="A9" s="255" t="str">
        <f>IF(B1=1,"",VLOOKUP($B$1,Data!A10:I15,8,0))</f>
        <v/>
      </c>
      <c r="B9" s="255"/>
      <c r="C9" s="255"/>
      <c r="D9" s="255"/>
      <c r="E9" s="94"/>
      <c r="F9" s="162"/>
      <c r="G9" s="163"/>
      <c r="H9" s="163"/>
      <c r="I9" s="135"/>
      <c r="J9" s="135"/>
      <c r="K9" s="135"/>
      <c r="L9" s="135"/>
    </row>
    <row r="10" spans="1:12" s="134" customFormat="1" ht="13.8" thickBot="1" x14ac:dyDescent="0.3">
      <c r="A10" s="280"/>
      <c r="B10" s="280"/>
      <c r="C10" s="280"/>
      <c r="D10" s="280"/>
      <c r="E10" s="94"/>
      <c r="F10" s="135"/>
      <c r="G10" s="135"/>
      <c r="H10" s="135"/>
      <c r="I10" s="135"/>
      <c r="J10" s="135"/>
      <c r="K10" s="135"/>
      <c r="L10" s="135"/>
    </row>
    <row r="11" spans="1:12" s="134" customFormat="1" ht="13.8" thickTop="1" x14ac:dyDescent="0.25">
      <c r="A11" s="281"/>
      <c r="B11" s="282"/>
      <c r="C11" s="282"/>
      <c r="D11" s="282"/>
      <c r="E11" s="94"/>
      <c r="F11" s="135"/>
      <c r="G11" s="135"/>
      <c r="H11" s="135"/>
      <c r="I11" s="135"/>
      <c r="J11" s="135"/>
      <c r="K11" s="135"/>
      <c r="L11" s="135"/>
    </row>
    <row r="12" spans="1:12" s="134" customFormat="1" ht="15" customHeight="1" x14ac:dyDescent="0.25">
      <c r="A12" s="283" t="str">
        <f>CHOOSE(A1,"1. Allgemeine Angaben","1. General Data","1. Všeobecné údaje","1.基本资料","1.  Datos generales")</f>
        <v>1. General Data</v>
      </c>
      <c r="B12" s="283"/>
      <c r="C12" s="283"/>
      <c r="D12" s="283"/>
      <c r="E12" s="94"/>
      <c r="F12" s="135"/>
      <c r="G12" s="135"/>
      <c r="H12" s="135"/>
      <c r="I12" s="135"/>
      <c r="J12" s="135"/>
      <c r="K12" s="135"/>
      <c r="L12" s="135"/>
    </row>
    <row r="13" spans="1:12" s="134" customFormat="1" ht="6" customHeight="1" thickBot="1" x14ac:dyDescent="0.3">
      <c r="A13" s="256"/>
      <c r="B13" s="256"/>
      <c r="C13" s="256"/>
      <c r="D13" s="256"/>
      <c r="E13" s="94"/>
      <c r="F13" s="135"/>
      <c r="G13" s="135"/>
      <c r="H13" s="135"/>
      <c r="I13" s="135"/>
      <c r="J13" s="135"/>
      <c r="K13" s="135"/>
      <c r="L13" s="135"/>
    </row>
    <row r="14" spans="1:12" s="134" customFormat="1" ht="15" customHeight="1" x14ac:dyDescent="0.25">
      <c r="A14" s="273" t="str">
        <f>CHOOSE(A1,"Firmenname","Company","Název firmy","公司","Compañía")</f>
        <v>Company</v>
      </c>
      <c r="B14" s="275"/>
      <c r="C14" s="22" t="str">
        <f>CHOOSE(A1,"Telefon-Nr.","Phone No.","Číslo telefonu","电话","Telefono")</f>
        <v>Phone No.</v>
      </c>
      <c r="D14" s="54"/>
      <c r="E14" s="129"/>
      <c r="F14" s="135"/>
      <c r="G14" s="135"/>
      <c r="H14" s="135"/>
      <c r="I14" s="135"/>
      <c r="J14" s="135"/>
      <c r="K14" s="135"/>
      <c r="L14" s="135"/>
    </row>
    <row r="15" spans="1:12" s="134" customFormat="1" ht="15" customHeight="1" x14ac:dyDescent="0.25">
      <c r="A15" s="274"/>
      <c r="B15" s="276"/>
      <c r="C15" s="168" t="str">
        <f>CHOOSE(A1,"e-mail","e-mail","e-mail","邮箱","email")</f>
        <v>e-mail</v>
      </c>
      <c r="D15" s="55"/>
      <c r="E15" s="129"/>
      <c r="F15" s="135"/>
      <c r="G15" s="135"/>
      <c r="H15" s="135"/>
      <c r="I15" s="135"/>
      <c r="J15" s="135"/>
      <c r="K15" s="135"/>
      <c r="L15" s="135"/>
    </row>
    <row r="16" spans="1:12" s="134" customFormat="1" ht="15" customHeight="1" x14ac:dyDescent="0.25">
      <c r="A16" s="23" t="str">
        <f>CHOOSE(A1,"Rechtsform","Legal Form (e.g. Inc.)","Právní forma","公司形式（例如有限公司）","Razon social")</f>
        <v>Legal Form (e.g. Inc.)</v>
      </c>
      <c r="B16" s="53"/>
      <c r="C16" s="168" t="str">
        <f>CHOOSE(A1,"Internet","Internet","Internet","因特网","Website")</f>
        <v>Internet</v>
      </c>
      <c r="D16" s="130"/>
      <c r="E16" s="129"/>
      <c r="F16" s="135"/>
      <c r="G16" s="135"/>
      <c r="H16" s="135"/>
      <c r="I16" s="135"/>
      <c r="J16" s="135"/>
      <c r="K16" s="135"/>
      <c r="L16" s="135"/>
    </row>
    <row r="17" spans="1:12" s="134" customFormat="1" ht="15" customHeight="1" x14ac:dyDescent="0.25">
      <c r="A17" s="23" t="str">
        <f>CHOOSE(A1,"UID-Nr.","VAT No.","Číslo UID","增值税号码","RFC")</f>
        <v>VAT No.</v>
      </c>
      <c r="B17" s="53"/>
      <c r="C17" s="74"/>
      <c r="D17" s="131"/>
      <c r="E17" s="129"/>
      <c r="F17" s="135"/>
      <c r="G17" s="135"/>
      <c r="H17" s="135"/>
      <c r="I17" s="135"/>
      <c r="J17" s="135"/>
      <c r="K17" s="135"/>
      <c r="L17" s="135"/>
    </row>
    <row r="18" spans="1:12" s="134" customFormat="1" ht="15" customHeight="1" thickBot="1" x14ac:dyDescent="0.3">
      <c r="A18" s="113" t="str">
        <f>CHOOSE(A1,"DUNS Nummer:","DUNS number:","DUNS číslo","DUNS 编号","Numero DUNS")</f>
        <v>DUNS number:</v>
      </c>
      <c r="B18" s="99"/>
      <c r="C18" s="100"/>
      <c r="D18" s="101"/>
      <c r="E18" s="129"/>
      <c r="F18" s="135"/>
      <c r="G18" s="135"/>
      <c r="H18" s="135"/>
      <c r="I18" s="135"/>
      <c r="J18" s="135"/>
      <c r="K18" s="135"/>
      <c r="L18" s="135"/>
    </row>
    <row r="19" spans="1:12" s="134" customFormat="1" ht="15" customHeight="1" x14ac:dyDescent="0.25">
      <c r="A19" s="247"/>
      <c r="B19" s="247"/>
      <c r="C19" s="247"/>
      <c r="D19" s="247"/>
      <c r="E19" s="94"/>
      <c r="F19" s="135"/>
      <c r="G19" s="135"/>
      <c r="H19" s="135"/>
      <c r="I19" s="135"/>
      <c r="J19" s="135"/>
      <c r="K19" s="135"/>
      <c r="L19" s="135"/>
    </row>
    <row r="20" spans="1:12" s="134" customFormat="1" ht="15" customHeight="1" x14ac:dyDescent="0.25">
      <c r="A20" s="263" t="str">
        <f>CHOOSE(A1,"Adresse","Address","Adresa","地址","Direccion")</f>
        <v>Address</v>
      </c>
      <c r="B20" s="263"/>
      <c r="C20" s="263"/>
      <c r="D20" s="263"/>
      <c r="E20" s="94"/>
      <c r="F20" s="135"/>
      <c r="G20" s="135"/>
      <c r="H20" s="135"/>
      <c r="I20" s="135"/>
      <c r="J20" s="135"/>
      <c r="K20" s="135"/>
      <c r="L20" s="135"/>
    </row>
    <row r="21" spans="1:12" s="134" customFormat="1" ht="6" customHeight="1" thickBot="1" x14ac:dyDescent="0.3">
      <c r="A21" s="246"/>
      <c r="B21" s="246"/>
      <c r="C21" s="246"/>
      <c r="D21" s="246"/>
      <c r="E21" s="94"/>
      <c r="F21" s="135"/>
      <c r="G21" s="135"/>
      <c r="H21" s="135"/>
      <c r="I21" s="135"/>
      <c r="J21" s="135"/>
      <c r="K21" s="135"/>
      <c r="L21" s="135"/>
    </row>
    <row r="22" spans="1:12" s="134" customFormat="1" ht="15" customHeight="1" x14ac:dyDescent="0.25">
      <c r="A22" s="24" t="str">
        <f>CHOOSE(A1,"Strasse","Road","Ulice","道路","Calle")</f>
        <v>Road</v>
      </c>
      <c r="B22" s="264"/>
      <c r="C22" s="265"/>
      <c r="D22" s="266"/>
      <c r="E22" s="94"/>
      <c r="F22" s="135"/>
      <c r="G22" s="135"/>
      <c r="H22" s="135"/>
      <c r="I22" s="135"/>
      <c r="J22" s="135"/>
      <c r="K22" s="135"/>
      <c r="L22" s="135"/>
    </row>
    <row r="23" spans="1:12" s="134" customFormat="1" ht="15" customHeight="1" x14ac:dyDescent="0.25">
      <c r="A23" s="25" t="str">
        <f>CHOOSE(A1,"PLZ/Ort","Zip Code/City","Město","邮编/城市","c.p.")</f>
        <v>Zip Code/City</v>
      </c>
      <c r="B23" s="257"/>
      <c r="C23" s="258"/>
      <c r="D23" s="259"/>
      <c r="E23" s="94"/>
      <c r="F23" s="135"/>
      <c r="G23" s="135"/>
      <c r="H23" s="135"/>
      <c r="I23" s="135"/>
      <c r="J23" s="135"/>
      <c r="K23" s="135"/>
      <c r="L23" s="135"/>
    </row>
    <row r="24" spans="1:12" s="134" customFormat="1" ht="15" customHeight="1" x14ac:dyDescent="0.25">
      <c r="A24" s="25" t="str">
        <f>CHOOSE(A1,"Postfach","P.O.Box","PSČ","邮政信箱","Apartado Postal")</f>
        <v>P.O.Box</v>
      </c>
      <c r="B24" s="257"/>
      <c r="C24" s="258"/>
      <c r="D24" s="259"/>
      <c r="E24" s="94"/>
      <c r="F24" s="135"/>
      <c r="G24" s="135"/>
      <c r="H24" s="135"/>
      <c r="I24" s="135"/>
      <c r="J24" s="135"/>
      <c r="K24" s="135"/>
      <c r="L24" s="135"/>
    </row>
    <row r="25" spans="1:12" s="134" customFormat="1" ht="15" customHeight="1" thickBot="1" x14ac:dyDescent="0.3">
      <c r="A25" s="26" t="str">
        <f>CHOOSE(A1,"Land","Country","Země","国家","Pais")</f>
        <v>Country</v>
      </c>
      <c r="B25" s="260"/>
      <c r="C25" s="261"/>
      <c r="D25" s="262"/>
      <c r="E25" s="94"/>
      <c r="F25" s="135"/>
      <c r="G25" s="135"/>
      <c r="H25" s="135"/>
      <c r="I25" s="135"/>
      <c r="J25" s="135"/>
      <c r="K25" s="135"/>
      <c r="L25" s="135"/>
    </row>
    <row r="26" spans="1:12" s="134" customFormat="1" ht="15" customHeight="1" x14ac:dyDescent="0.25">
      <c r="A26" s="186"/>
      <c r="B26" s="186"/>
      <c r="C26" s="186"/>
      <c r="D26" s="186"/>
      <c r="E26" s="94"/>
      <c r="F26" s="135"/>
      <c r="G26" s="135"/>
      <c r="H26" s="135"/>
      <c r="I26" s="135"/>
      <c r="J26" s="135"/>
      <c r="K26" s="135"/>
      <c r="L26" s="135"/>
    </row>
    <row r="27" spans="1:12" s="134" customFormat="1" ht="15" customHeight="1" x14ac:dyDescent="0.25">
      <c r="A27" s="263" t="str">
        <f>CHOOSE(A1,"Bankverbindung","Bank account","Bankovní spojení","银行账号","Informacion Bancaria")</f>
        <v>Bank account</v>
      </c>
      <c r="B27" s="263"/>
      <c r="C27" s="263"/>
      <c r="D27" s="263"/>
      <c r="E27" s="94"/>
      <c r="F27" s="135"/>
      <c r="G27" s="135"/>
      <c r="H27" s="135"/>
      <c r="I27" s="135"/>
      <c r="J27" s="135"/>
      <c r="K27" s="135"/>
      <c r="L27" s="135"/>
    </row>
    <row r="28" spans="1:12" s="134" customFormat="1" ht="6" customHeight="1" thickBot="1" x14ac:dyDescent="0.3">
      <c r="A28" s="256"/>
      <c r="B28" s="256"/>
      <c r="C28" s="256"/>
      <c r="D28" s="256"/>
      <c r="E28" s="94"/>
      <c r="F28" s="135"/>
      <c r="G28" s="135"/>
      <c r="H28" s="135"/>
      <c r="I28" s="135"/>
      <c r="J28" s="135"/>
      <c r="K28" s="135"/>
      <c r="L28" s="135"/>
    </row>
    <row r="29" spans="1:12" s="134" customFormat="1" ht="15" customHeight="1" x14ac:dyDescent="0.25">
      <c r="A29" s="24" t="str">
        <f>CHOOSE(A1,"Geldinstitut","Bank","Peněžní ústav","银行","Banco")</f>
        <v>Bank</v>
      </c>
      <c r="B29" s="270"/>
      <c r="C29" s="271"/>
      <c r="D29" s="272"/>
      <c r="E29" s="94"/>
      <c r="F29" s="135"/>
      <c r="G29" s="135"/>
      <c r="H29" s="135"/>
      <c r="I29" s="135"/>
      <c r="J29" s="135"/>
      <c r="K29" s="135"/>
      <c r="L29" s="135"/>
    </row>
    <row r="30" spans="1:12" s="134" customFormat="1" ht="15" customHeight="1" x14ac:dyDescent="0.25">
      <c r="A30" s="25" t="str">
        <f>CHOOSE(A1,"Konto-Nr.","Account No.","Číslo účtu","账号","Numero de cuenta bancaria")</f>
        <v>Account No.</v>
      </c>
      <c r="B30" s="257"/>
      <c r="C30" s="258"/>
      <c r="D30" s="259"/>
      <c r="E30" s="94"/>
      <c r="F30" s="135"/>
      <c r="G30" s="135"/>
      <c r="H30" s="135"/>
      <c r="I30" s="135"/>
      <c r="J30" s="135"/>
      <c r="K30" s="135"/>
      <c r="L30" s="135"/>
    </row>
    <row r="31" spans="1:12" s="134" customFormat="1" ht="15" customHeight="1" x14ac:dyDescent="0.25">
      <c r="A31" s="25" t="str">
        <f>CHOOSE(A1,"BLZ","Bank sorting code","BLZ","银行分拣号码","Código de clasificación bancaria")</f>
        <v>Bank sorting code</v>
      </c>
      <c r="B31" s="257"/>
      <c r="C31" s="258"/>
      <c r="D31" s="259"/>
      <c r="E31" s="94"/>
      <c r="F31" s="135"/>
      <c r="G31" s="135"/>
      <c r="H31" s="135"/>
      <c r="I31" s="135"/>
      <c r="J31" s="135"/>
      <c r="K31" s="135"/>
      <c r="L31" s="135"/>
    </row>
    <row r="32" spans="1:12" s="134" customFormat="1" ht="28.2" customHeight="1" x14ac:dyDescent="0.25">
      <c r="A32" s="27" t="str">
        <f>CHOOSE(A1,"IBAN
(International Bank Account No.)","IBAN
(International Bank Account No.)","IBAN
(International Bank Account No.)","国际银行账号","Numero IBAN")</f>
        <v>IBAN
(International Bank Account No.)</v>
      </c>
      <c r="B32" s="257"/>
      <c r="C32" s="258"/>
      <c r="D32" s="259"/>
      <c r="E32" s="94"/>
      <c r="F32" s="135"/>
      <c r="G32" s="135"/>
      <c r="H32" s="135"/>
      <c r="I32" s="135"/>
      <c r="J32" s="135"/>
      <c r="K32" s="135"/>
      <c r="L32" s="135"/>
    </row>
    <row r="33" spans="1:12" s="134" customFormat="1" ht="28.2" customHeight="1" thickBot="1" x14ac:dyDescent="0.3">
      <c r="A33" s="28" t="str">
        <f>CHOOSE(A1,"BIC
(Bank Identifier Code=SWIFT)","BIC
(Bank Identifier Code=SWIFT)","BIC
(Bank Identifier Code=SWIFT)","银行识别代码=银行国际代码","Numero de SWIFT")</f>
        <v>BIC
(Bank Identifier Code=SWIFT)</v>
      </c>
      <c r="B33" s="267"/>
      <c r="C33" s="268"/>
      <c r="D33" s="269"/>
      <c r="E33" s="94"/>
      <c r="F33" s="135"/>
      <c r="G33" s="135"/>
      <c r="H33" s="135"/>
      <c r="I33" s="135"/>
      <c r="J33" s="135"/>
      <c r="K33" s="135"/>
      <c r="L33" s="135"/>
    </row>
    <row r="34" spans="1:12" s="134" customFormat="1" ht="15" customHeight="1" x14ac:dyDescent="0.25">
      <c r="A34" s="186"/>
      <c r="B34" s="186"/>
      <c r="C34" s="186"/>
      <c r="D34" s="186"/>
      <c r="E34" s="94"/>
      <c r="F34" s="135"/>
      <c r="G34" s="135"/>
      <c r="H34" s="135"/>
      <c r="I34" s="135"/>
      <c r="J34" s="135"/>
      <c r="K34" s="135"/>
      <c r="L34" s="135"/>
    </row>
    <row r="35" spans="1:12" s="134" customFormat="1" ht="15" customHeight="1" x14ac:dyDescent="0.25">
      <c r="A35" s="187"/>
      <c r="B35" s="187"/>
      <c r="C35" s="187"/>
      <c r="D35" s="187"/>
      <c r="E35" s="94"/>
      <c r="F35" s="135"/>
      <c r="G35" s="135"/>
      <c r="H35" s="135"/>
      <c r="I35" s="135"/>
      <c r="J35" s="135"/>
      <c r="K35" s="135"/>
      <c r="L35" s="135"/>
    </row>
    <row r="36" spans="1:12" s="134" customFormat="1" ht="15" customHeight="1" x14ac:dyDescent="0.25">
      <c r="A36" s="233" t="str">
        <f>CHOOSE(A1,"Ansprechpartner","Contact Person","Kontaktní osoba","联系人","Contacto de la empresa")</f>
        <v>Contact Person</v>
      </c>
      <c r="B36" s="233"/>
      <c r="C36" s="233"/>
      <c r="D36" s="233"/>
      <c r="E36" s="94"/>
      <c r="F36" s="135"/>
      <c r="G36" s="135"/>
      <c r="H36" s="135"/>
      <c r="I36" s="135"/>
      <c r="J36" s="135"/>
      <c r="K36" s="135"/>
      <c r="L36" s="135"/>
    </row>
    <row r="37" spans="1:12" s="134" customFormat="1" ht="6" customHeight="1" x14ac:dyDescent="0.25">
      <c r="A37" s="187"/>
      <c r="B37" s="187"/>
      <c r="C37" s="187"/>
      <c r="D37" s="187"/>
      <c r="E37" s="94"/>
      <c r="F37" s="135"/>
      <c r="G37" s="135"/>
      <c r="H37" s="135"/>
      <c r="I37" s="135"/>
      <c r="J37" s="135"/>
      <c r="K37" s="135"/>
      <c r="L37" s="135"/>
    </row>
    <row r="38" spans="1:12" s="134" customFormat="1" ht="15" customHeight="1" thickBot="1" x14ac:dyDescent="0.3">
      <c r="A38" s="224" t="str">
        <f>CHOOSE(A1,"Geschäftsführung","Managing Director","Vedení společnosti","总经理","Director General")</f>
        <v>Managing Director</v>
      </c>
      <c r="B38" s="224"/>
      <c r="C38" s="224"/>
      <c r="D38" s="224"/>
      <c r="E38" s="94"/>
      <c r="F38" s="135"/>
      <c r="G38" s="135"/>
      <c r="H38" s="135"/>
      <c r="I38" s="135"/>
      <c r="J38" s="135"/>
      <c r="K38" s="135"/>
      <c r="L38" s="135"/>
    </row>
    <row r="39" spans="1:12" s="134" customFormat="1" ht="22.2" customHeight="1" x14ac:dyDescent="0.25">
      <c r="A39" s="56"/>
      <c r="B39" s="57"/>
      <c r="C39" s="57"/>
      <c r="D39" s="58"/>
      <c r="E39" s="129"/>
      <c r="F39" s="135"/>
      <c r="G39" s="135"/>
      <c r="H39" s="135"/>
      <c r="I39" s="135"/>
      <c r="J39" s="135"/>
      <c r="K39" s="135"/>
      <c r="L39" s="135"/>
    </row>
    <row r="40" spans="1:12" s="134" customFormat="1" ht="13.2" customHeight="1" thickBot="1" x14ac:dyDescent="0.3">
      <c r="A40" s="31" t="str">
        <f>CHOOSE(A1,"Name","Name","Jméno","姓名","Nombre")</f>
        <v>Name</v>
      </c>
      <c r="B40" s="32" t="str">
        <f>CHOOSE(A1,"Durchwahl","Direct Phone","Provolba","直接联系电话","Telefono")</f>
        <v>Direct Phone</v>
      </c>
      <c r="C40" s="32" t="str">
        <f>CHOOSE(A1,"Mobiltelefon","mobile phone","mobilní telefon","手机","teléfono móvil")</f>
        <v>mobile phone</v>
      </c>
      <c r="D40" s="33" t="str">
        <f>CHOOSE(A1,"e-mail","e-mail","e-mail","邮箱","email")</f>
        <v>e-mail</v>
      </c>
      <c r="E40" s="88"/>
      <c r="F40" s="163"/>
      <c r="G40" s="163"/>
      <c r="H40" s="163"/>
      <c r="I40" s="135"/>
      <c r="J40" s="135"/>
      <c r="K40" s="135"/>
      <c r="L40" s="135"/>
    </row>
    <row r="41" spans="1:12" s="134" customFormat="1" ht="15" customHeight="1" x14ac:dyDescent="0.25">
      <c r="A41" s="187"/>
      <c r="B41" s="187"/>
      <c r="C41" s="187"/>
      <c r="D41" s="187"/>
      <c r="E41" s="94"/>
      <c r="F41" s="135"/>
      <c r="G41" s="135"/>
      <c r="H41" s="135"/>
      <c r="I41" s="135"/>
      <c r="J41" s="135"/>
      <c r="K41" s="135"/>
      <c r="L41" s="135"/>
    </row>
    <row r="42" spans="1:12" s="134" customFormat="1" ht="15" customHeight="1" thickBot="1" x14ac:dyDescent="0.3">
      <c r="A42" s="224" t="str">
        <f>CHOOSE(A1,"Entwicklung","Research","Vývoj","研发","Investigacion")</f>
        <v>Research</v>
      </c>
      <c r="B42" s="224"/>
      <c r="C42" s="224"/>
      <c r="D42" s="224"/>
      <c r="E42" s="94"/>
      <c r="F42" s="135"/>
      <c r="G42" s="135"/>
      <c r="H42" s="135"/>
      <c r="I42" s="135"/>
      <c r="J42" s="135"/>
      <c r="K42" s="135"/>
      <c r="L42" s="135"/>
    </row>
    <row r="43" spans="1:12" s="134" customFormat="1" ht="22.2" customHeight="1" x14ac:dyDescent="0.25">
      <c r="A43" s="56"/>
      <c r="B43" s="57"/>
      <c r="C43" s="57"/>
      <c r="D43" s="58"/>
      <c r="E43" s="129"/>
      <c r="F43" s="135"/>
      <c r="G43" s="135"/>
      <c r="H43" s="135"/>
      <c r="I43" s="135"/>
      <c r="J43" s="135"/>
      <c r="K43" s="135"/>
      <c r="L43" s="135"/>
    </row>
    <row r="44" spans="1:12" s="134" customFormat="1" ht="13.2" customHeight="1" thickBot="1" x14ac:dyDescent="0.3">
      <c r="A44" s="31" t="str">
        <f>A40</f>
        <v>Name</v>
      </c>
      <c r="B44" s="32" t="str">
        <f>B40</f>
        <v>Direct Phone</v>
      </c>
      <c r="C44" s="32" t="str">
        <f>$C$40</f>
        <v>mobile phone</v>
      </c>
      <c r="D44" s="33" t="str">
        <f>D40</f>
        <v>e-mail</v>
      </c>
      <c r="E44" s="88"/>
      <c r="F44" s="163"/>
      <c r="G44" s="163"/>
      <c r="H44" s="163"/>
      <c r="I44" s="135"/>
      <c r="J44" s="135"/>
      <c r="K44" s="135"/>
      <c r="L44" s="135"/>
    </row>
    <row r="45" spans="1:12" s="134" customFormat="1" ht="15" customHeight="1" x14ac:dyDescent="0.25">
      <c r="A45" s="187"/>
      <c r="B45" s="187"/>
      <c r="C45" s="187"/>
      <c r="D45" s="187"/>
      <c r="E45" s="94"/>
      <c r="F45" s="135"/>
      <c r="G45" s="135"/>
      <c r="H45" s="135"/>
      <c r="I45" s="135"/>
      <c r="J45" s="135"/>
      <c r="K45" s="135"/>
      <c r="L45" s="135"/>
    </row>
    <row r="46" spans="1:12" s="134" customFormat="1" ht="15" customHeight="1" thickBot="1" x14ac:dyDescent="0.3">
      <c r="A46" s="224" t="str">
        <f>CHOOSE(A1,"Konstruktion","Development","Konstrukce","开发","Desarrollo")</f>
        <v>Development</v>
      </c>
      <c r="B46" s="224"/>
      <c r="C46" s="224"/>
      <c r="D46" s="224"/>
      <c r="E46" s="94"/>
      <c r="F46" s="135"/>
      <c r="G46" s="135"/>
      <c r="H46" s="135"/>
      <c r="I46" s="135"/>
      <c r="J46" s="135"/>
      <c r="K46" s="135"/>
      <c r="L46" s="135"/>
    </row>
    <row r="47" spans="1:12" s="134" customFormat="1" ht="22.2" customHeight="1" x14ac:dyDescent="0.25">
      <c r="A47" s="56"/>
      <c r="B47" s="57"/>
      <c r="C47" s="57"/>
      <c r="D47" s="58"/>
      <c r="E47" s="129"/>
      <c r="F47" s="135"/>
      <c r="G47" s="135"/>
      <c r="H47" s="135"/>
      <c r="I47" s="135"/>
      <c r="J47" s="135"/>
      <c r="K47" s="135"/>
      <c r="L47" s="135"/>
    </row>
    <row r="48" spans="1:12" s="134" customFormat="1" ht="13.2" customHeight="1" thickBot="1" x14ac:dyDescent="0.3">
      <c r="A48" s="31" t="str">
        <f>A40</f>
        <v>Name</v>
      </c>
      <c r="B48" s="32" t="str">
        <f>B44</f>
        <v>Direct Phone</v>
      </c>
      <c r="C48" s="32" t="str">
        <f>$C$40</f>
        <v>mobile phone</v>
      </c>
      <c r="D48" s="33" t="str">
        <f>D44</f>
        <v>e-mail</v>
      </c>
      <c r="E48" s="88"/>
      <c r="F48" s="163"/>
      <c r="G48" s="163"/>
      <c r="H48" s="163"/>
      <c r="I48" s="135"/>
      <c r="J48" s="135"/>
      <c r="K48" s="135"/>
      <c r="L48" s="135"/>
    </row>
    <row r="49" spans="1:12" s="134" customFormat="1" ht="15" customHeight="1" x14ac:dyDescent="0.25">
      <c r="A49" s="187"/>
      <c r="B49" s="187"/>
      <c r="C49" s="187"/>
      <c r="D49" s="187"/>
      <c r="E49" s="94"/>
      <c r="F49" s="135"/>
      <c r="G49" s="135"/>
      <c r="H49" s="135"/>
      <c r="I49" s="135"/>
      <c r="J49" s="135"/>
      <c r="K49" s="135"/>
      <c r="L49" s="135"/>
    </row>
    <row r="50" spans="1:12" s="134" customFormat="1" ht="15" customHeight="1" thickBot="1" x14ac:dyDescent="0.3">
      <c r="A50" s="224" t="str">
        <f>CHOOSE(A1,"Logistik","Logistics","Logistika","物流","Logistica")</f>
        <v>Logistics</v>
      </c>
      <c r="B50" s="224"/>
      <c r="C50" s="224"/>
      <c r="D50" s="224"/>
      <c r="E50" s="94"/>
      <c r="F50" s="135"/>
      <c r="G50" s="135"/>
      <c r="H50" s="135"/>
      <c r="I50" s="135"/>
      <c r="J50" s="135"/>
      <c r="K50" s="135"/>
      <c r="L50" s="135"/>
    </row>
    <row r="51" spans="1:12" s="134" customFormat="1" ht="22.2" customHeight="1" x14ac:dyDescent="0.25">
      <c r="A51" s="56"/>
      <c r="B51" s="57"/>
      <c r="C51" s="57"/>
      <c r="D51" s="58"/>
      <c r="E51" s="129"/>
      <c r="F51" s="135"/>
      <c r="G51" s="135"/>
      <c r="H51" s="135"/>
      <c r="I51" s="135"/>
      <c r="J51" s="135"/>
      <c r="K51" s="135"/>
      <c r="L51" s="135"/>
    </row>
    <row r="52" spans="1:12" s="134" customFormat="1" ht="13.2" customHeight="1" thickBot="1" x14ac:dyDescent="0.3">
      <c r="A52" s="31" t="str">
        <f>A40</f>
        <v>Name</v>
      </c>
      <c r="B52" s="32" t="str">
        <f>B48</f>
        <v>Direct Phone</v>
      </c>
      <c r="C52" s="32" t="str">
        <f>$C$40</f>
        <v>mobile phone</v>
      </c>
      <c r="D52" s="33" t="str">
        <f>D48</f>
        <v>e-mail</v>
      </c>
      <c r="E52" s="88"/>
      <c r="F52" s="163"/>
      <c r="G52" s="163"/>
      <c r="H52" s="163"/>
      <c r="I52" s="135"/>
      <c r="J52" s="135"/>
      <c r="K52" s="135"/>
      <c r="L52" s="135"/>
    </row>
    <row r="53" spans="1:12" s="134" customFormat="1" ht="15" customHeight="1" x14ac:dyDescent="0.25">
      <c r="A53" s="187"/>
      <c r="B53" s="187"/>
      <c r="C53" s="187"/>
      <c r="D53" s="187"/>
      <c r="E53" s="94"/>
      <c r="F53" s="135"/>
      <c r="G53" s="135"/>
      <c r="H53" s="135"/>
      <c r="I53" s="135"/>
      <c r="J53" s="135"/>
      <c r="K53" s="135"/>
      <c r="L53" s="135"/>
    </row>
    <row r="54" spans="1:12" s="134" customFormat="1" ht="15" customHeight="1" thickBot="1" x14ac:dyDescent="0.3">
      <c r="A54" s="224" t="str">
        <f>CHOOSE(A1,"Produktion","Production","Výroba","生产","Produccion")</f>
        <v>Production</v>
      </c>
      <c r="B54" s="224"/>
      <c r="C54" s="224"/>
      <c r="D54" s="224"/>
      <c r="E54" s="94"/>
      <c r="F54" s="135"/>
      <c r="G54" s="135"/>
      <c r="H54" s="135"/>
      <c r="I54" s="135"/>
      <c r="J54" s="135"/>
      <c r="K54" s="135"/>
      <c r="L54" s="135"/>
    </row>
    <row r="55" spans="1:12" s="134" customFormat="1" ht="22.2" customHeight="1" x14ac:dyDescent="0.25">
      <c r="A55" s="56"/>
      <c r="B55" s="57"/>
      <c r="C55" s="57"/>
      <c r="D55" s="58"/>
      <c r="E55" s="129"/>
      <c r="F55" s="135"/>
      <c r="G55" s="135"/>
      <c r="H55" s="135"/>
      <c r="I55" s="135"/>
      <c r="J55" s="135"/>
      <c r="K55" s="135"/>
      <c r="L55" s="135"/>
    </row>
    <row r="56" spans="1:12" s="134" customFormat="1" ht="13.2" customHeight="1" thickBot="1" x14ac:dyDescent="0.3">
      <c r="A56" s="31" t="str">
        <f>A40</f>
        <v>Name</v>
      </c>
      <c r="B56" s="32" t="str">
        <f>B52</f>
        <v>Direct Phone</v>
      </c>
      <c r="C56" s="32" t="str">
        <f>$C$40</f>
        <v>mobile phone</v>
      </c>
      <c r="D56" s="33" t="str">
        <f>D52</f>
        <v>e-mail</v>
      </c>
      <c r="E56" s="88"/>
      <c r="F56" s="163"/>
      <c r="G56" s="163"/>
      <c r="H56" s="163"/>
      <c r="I56" s="135"/>
      <c r="J56" s="135"/>
      <c r="K56" s="135"/>
      <c r="L56" s="135"/>
    </row>
    <row r="57" spans="1:12" s="134" customFormat="1" ht="15" customHeight="1" x14ac:dyDescent="0.25">
      <c r="A57" s="187"/>
      <c r="B57" s="187"/>
      <c r="C57" s="187"/>
      <c r="D57" s="187"/>
      <c r="E57" s="94"/>
      <c r="F57" s="135"/>
      <c r="G57" s="135"/>
      <c r="H57" s="135"/>
      <c r="I57" s="135"/>
      <c r="J57" s="135"/>
      <c r="K57" s="135"/>
      <c r="L57" s="135"/>
    </row>
    <row r="58" spans="1:12" s="134" customFormat="1" ht="15" customHeight="1" thickBot="1" x14ac:dyDescent="0.3">
      <c r="A58" s="224" t="str">
        <f>CHOOSE(A1,"Qualitätswesen","Quality","Kvalita","品质","Calidad")</f>
        <v>Quality</v>
      </c>
      <c r="B58" s="224"/>
      <c r="C58" s="224"/>
      <c r="D58" s="224"/>
      <c r="E58" s="94"/>
      <c r="F58" s="135"/>
      <c r="G58" s="135"/>
      <c r="H58" s="135"/>
      <c r="I58" s="135"/>
      <c r="J58" s="135"/>
      <c r="K58" s="135"/>
      <c r="L58" s="135"/>
    </row>
    <row r="59" spans="1:12" s="134" customFormat="1" ht="22.2" customHeight="1" x14ac:dyDescent="0.25">
      <c r="A59" s="56"/>
      <c r="B59" s="57"/>
      <c r="C59" s="57"/>
      <c r="D59" s="58"/>
      <c r="E59" s="129"/>
      <c r="F59" s="135"/>
      <c r="G59" s="135"/>
      <c r="H59" s="135"/>
      <c r="I59" s="135"/>
      <c r="J59" s="135"/>
      <c r="K59" s="135"/>
      <c r="L59" s="135"/>
    </row>
    <row r="60" spans="1:12" s="134" customFormat="1" ht="13.2" customHeight="1" thickBot="1" x14ac:dyDescent="0.3">
      <c r="A60" s="31" t="str">
        <f>A40</f>
        <v>Name</v>
      </c>
      <c r="B60" s="32" t="str">
        <f>B56</f>
        <v>Direct Phone</v>
      </c>
      <c r="C60" s="32" t="str">
        <f>$C$40</f>
        <v>mobile phone</v>
      </c>
      <c r="D60" s="33" t="str">
        <f>D56</f>
        <v>e-mail</v>
      </c>
      <c r="E60" s="88"/>
      <c r="F60" s="163"/>
      <c r="G60" s="163"/>
      <c r="H60" s="163"/>
      <c r="I60" s="135"/>
      <c r="J60" s="135"/>
      <c r="K60" s="135"/>
      <c r="L60" s="135"/>
    </row>
    <row r="61" spans="1:12" s="134" customFormat="1" ht="15" customHeight="1" x14ac:dyDescent="0.25">
      <c r="A61" s="187"/>
      <c r="B61" s="187"/>
      <c r="C61" s="187"/>
      <c r="D61" s="187"/>
      <c r="E61" s="94"/>
      <c r="F61" s="135"/>
      <c r="G61" s="135"/>
      <c r="H61" s="135"/>
      <c r="I61" s="135"/>
      <c r="J61" s="135"/>
      <c r="K61" s="135"/>
      <c r="L61" s="135"/>
    </row>
    <row r="62" spans="1:12" s="134" customFormat="1" ht="15" customHeight="1" thickBot="1" x14ac:dyDescent="0.3">
      <c r="A62" s="224" t="str">
        <f>CHOOSE(A1,"Produktsicherheitsbeauftragter","Product Saftey Responsible Person","Osoba pověřená za bezpečnost výrobku","产品安全责任人","Responsable de la seguridad del producto")</f>
        <v>Product Saftey Responsible Person</v>
      </c>
      <c r="B62" s="224"/>
      <c r="C62" s="224"/>
      <c r="D62" s="224"/>
      <c r="E62" s="94"/>
      <c r="F62" s="135"/>
      <c r="G62" s="135"/>
      <c r="H62" s="135"/>
      <c r="I62" s="135"/>
      <c r="J62" s="135"/>
      <c r="K62" s="135"/>
      <c r="L62" s="135"/>
    </row>
    <row r="63" spans="1:12" s="134" customFormat="1" ht="22.2" customHeight="1" x14ac:dyDescent="0.25">
      <c r="A63" s="114"/>
      <c r="B63" s="57"/>
      <c r="C63" s="57"/>
      <c r="D63" s="115"/>
      <c r="E63" s="129"/>
      <c r="F63" s="135"/>
      <c r="G63" s="135"/>
      <c r="H63" s="135"/>
      <c r="I63" s="135"/>
      <c r="J63" s="135"/>
      <c r="K63" s="135"/>
      <c r="L63" s="135"/>
    </row>
    <row r="64" spans="1:12" s="134" customFormat="1" ht="13.2" customHeight="1" thickBot="1" x14ac:dyDescent="0.3">
      <c r="A64" s="31" t="str">
        <f>A44</f>
        <v>Name</v>
      </c>
      <c r="B64" s="32" t="str">
        <f>B60</f>
        <v>Direct Phone</v>
      </c>
      <c r="C64" s="32" t="str">
        <f>$C$40</f>
        <v>mobile phone</v>
      </c>
      <c r="D64" s="33" t="str">
        <f>D60</f>
        <v>e-mail</v>
      </c>
      <c r="E64" s="88"/>
      <c r="F64" s="163"/>
      <c r="G64" s="163"/>
      <c r="H64" s="163"/>
      <c r="I64" s="135"/>
      <c r="J64" s="135"/>
      <c r="K64" s="135"/>
      <c r="L64" s="135"/>
    </row>
    <row r="65" spans="1:12" s="134" customFormat="1" ht="15" customHeight="1" x14ac:dyDescent="0.25">
      <c r="A65" s="187"/>
      <c r="B65" s="187"/>
      <c r="C65" s="187"/>
      <c r="D65" s="187"/>
      <c r="E65" s="94"/>
      <c r="F65" s="135"/>
      <c r="G65" s="135"/>
      <c r="H65" s="135"/>
      <c r="I65" s="135"/>
      <c r="J65" s="135"/>
      <c r="K65" s="135"/>
      <c r="L65" s="135"/>
    </row>
    <row r="66" spans="1:12" s="134" customFormat="1" ht="15" customHeight="1" thickBot="1" x14ac:dyDescent="0.3">
      <c r="A66" s="224" t="str">
        <f>CHOOSE(A1,"Vertrieb","Sales","Odbyt","销售","Ventas")</f>
        <v>Sales</v>
      </c>
      <c r="B66" s="224"/>
      <c r="C66" s="224"/>
      <c r="D66" s="224"/>
      <c r="E66" s="94"/>
      <c r="F66" s="135"/>
      <c r="G66" s="135"/>
      <c r="H66" s="135"/>
      <c r="I66" s="135"/>
      <c r="J66" s="135"/>
      <c r="K66" s="135"/>
      <c r="L66" s="135"/>
    </row>
    <row r="67" spans="1:12" s="134" customFormat="1" ht="22.2" customHeight="1" x14ac:dyDescent="0.25">
      <c r="A67" s="56"/>
      <c r="B67" s="57"/>
      <c r="C67" s="57"/>
      <c r="D67" s="58"/>
      <c r="E67" s="129"/>
      <c r="F67" s="135"/>
      <c r="G67" s="135"/>
      <c r="H67" s="135"/>
      <c r="I67" s="135"/>
      <c r="J67" s="135"/>
      <c r="K67" s="135"/>
      <c r="L67" s="135"/>
    </row>
    <row r="68" spans="1:12" s="134" customFormat="1" ht="13.2" customHeight="1" thickBot="1" x14ac:dyDescent="0.3">
      <c r="A68" s="31" t="str">
        <f>A40</f>
        <v>Name</v>
      </c>
      <c r="B68" s="32" t="str">
        <f>B60</f>
        <v>Direct Phone</v>
      </c>
      <c r="C68" s="32" t="str">
        <f>$C$40</f>
        <v>mobile phone</v>
      </c>
      <c r="D68" s="33" t="str">
        <f>D60</f>
        <v>e-mail</v>
      </c>
      <c r="E68" s="88"/>
      <c r="F68" s="163"/>
      <c r="G68" s="163"/>
      <c r="H68" s="163"/>
      <c r="I68" s="135"/>
      <c r="J68" s="135"/>
      <c r="K68" s="135"/>
      <c r="L68" s="135"/>
    </row>
    <row r="69" spans="1:12" s="134" customFormat="1" ht="15" customHeight="1" x14ac:dyDescent="0.25">
      <c r="A69" s="187"/>
      <c r="B69" s="187"/>
      <c r="C69" s="187"/>
      <c r="D69" s="187"/>
      <c r="E69" s="94"/>
      <c r="F69" s="135"/>
      <c r="G69" s="135"/>
      <c r="H69" s="135"/>
      <c r="I69" s="135"/>
      <c r="J69" s="135"/>
      <c r="K69" s="135"/>
      <c r="L69" s="135"/>
    </row>
    <row r="70" spans="1:12" s="134" customFormat="1" ht="15" customHeight="1" thickBot="1" x14ac:dyDescent="0.3">
      <c r="A70" s="224" t="str">
        <f>CHOOSE(A1,"Werkzeugbau","Tool Manufacture","Nástrojárna","工程技术","Herraentales")</f>
        <v>Tool Manufacture</v>
      </c>
      <c r="B70" s="224"/>
      <c r="C70" s="224"/>
      <c r="D70" s="224"/>
      <c r="E70" s="94"/>
      <c r="F70" s="135"/>
      <c r="G70" s="135"/>
      <c r="H70" s="135"/>
      <c r="I70" s="135"/>
      <c r="J70" s="135"/>
      <c r="K70" s="135"/>
      <c r="L70" s="135"/>
    </row>
    <row r="71" spans="1:12" s="134" customFormat="1" ht="22.2" customHeight="1" x14ac:dyDescent="0.25">
      <c r="A71" s="56"/>
      <c r="B71" s="57"/>
      <c r="C71" s="57"/>
      <c r="D71" s="58"/>
      <c r="E71" s="129"/>
      <c r="F71" s="135"/>
      <c r="G71" s="135"/>
      <c r="H71" s="135"/>
      <c r="I71" s="135"/>
      <c r="J71" s="135"/>
      <c r="K71" s="135"/>
      <c r="L71" s="135"/>
    </row>
    <row r="72" spans="1:12" s="134" customFormat="1" ht="13.2" customHeight="1" thickBot="1" x14ac:dyDescent="0.3">
      <c r="A72" s="31" t="str">
        <f>A40</f>
        <v>Name</v>
      </c>
      <c r="B72" s="32" t="str">
        <f>B68</f>
        <v>Direct Phone</v>
      </c>
      <c r="C72" s="32" t="str">
        <f>$C$40</f>
        <v>mobile phone</v>
      </c>
      <c r="D72" s="33" t="str">
        <f>D68</f>
        <v>e-mail</v>
      </c>
      <c r="E72" s="88"/>
      <c r="F72" s="163"/>
      <c r="G72" s="163"/>
      <c r="H72" s="163"/>
      <c r="I72" s="135"/>
      <c r="J72" s="135"/>
      <c r="K72" s="135"/>
      <c r="L72" s="135"/>
    </row>
    <row r="73" spans="1:12" s="134" customFormat="1" ht="15" customHeight="1" x14ac:dyDescent="0.25">
      <c r="A73" s="186"/>
      <c r="B73" s="186"/>
      <c r="C73" s="186"/>
      <c r="D73" s="186"/>
      <c r="E73" s="94"/>
      <c r="F73" s="135"/>
      <c r="G73" s="135"/>
      <c r="H73" s="135"/>
      <c r="I73" s="135"/>
      <c r="J73" s="135"/>
      <c r="K73" s="135"/>
      <c r="L73" s="135"/>
    </row>
    <row r="74" spans="1:12" s="134" customFormat="1" ht="15" customHeight="1" x14ac:dyDescent="0.25">
      <c r="A74" s="247"/>
      <c r="B74" s="247"/>
      <c r="C74" s="247"/>
      <c r="D74" s="247"/>
      <c r="E74" s="94"/>
      <c r="F74" s="135"/>
      <c r="G74" s="135"/>
      <c r="H74" s="135"/>
      <c r="I74" s="135"/>
      <c r="J74" s="135"/>
      <c r="K74" s="135"/>
      <c r="L74" s="135"/>
    </row>
    <row r="75" spans="1:12" s="134" customFormat="1" ht="15" customHeight="1" x14ac:dyDescent="0.25">
      <c r="A75" s="233" t="str">
        <f>CHOOSE(A1,"Niederlassung/ Vertretung/ Zweigwerk (Name, Anschrift, Telefon- und Fax-Nr., email)","Subsidiaries/ Representative (Name, Address, Phone No., Fax No., e-mail)","Závod / zastoupení / pobočka (jméno, adresa, telefon, fax, e-mail)","子公司/代表（姓名，地址，电话，传真号码，邮箱）","Subsidiarias / Representante (nombre, dirección, número de teléfono, número de fax, correo electrónico")</f>
        <v>Subsidiaries/ Representative (Name, Address, Phone No., Fax No., e-mail)</v>
      </c>
      <c r="B75" s="248"/>
      <c r="C75" s="248"/>
      <c r="D75" s="248"/>
      <c r="E75" s="94"/>
      <c r="F75" s="135"/>
      <c r="G75" s="135"/>
      <c r="H75" s="135"/>
      <c r="I75" s="135"/>
      <c r="J75" s="135"/>
      <c r="K75" s="135"/>
      <c r="L75" s="135"/>
    </row>
    <row r="76" spans="1:12" s="134" customFormat="1" ht="6" customHeight="1" thickBot="1" x14ac:dyDescent="0.3">
      <c r="A76" s="249"/>
      <c r="B76" s="249"/>
      <c r="C76" s="249"/>
      <c r="D76" s="249"/>
      <c r="E76" s="94"/>
      <c r="F76" s="135"/>
      <c r="G76" s="135"/>
      <c r="H76" s="135"/>
      <c r="I76" s="135"/>
      <c r="J76" s="135"/>
      <c r="K76" s="135"/>
      <c r="L76" s="135"/>
    </row>
    <row r="77" spans="1:12" s="134" customFormat="1" ht="15" customHeight="1" x14ac:dyDescent="0.25">
      <c r="A77" s="242"/>
      <c r="B77" s="243"/>
      <c r="C77" s="243"/>
      <c r="D77" s="244"/>
      <c r="E77" s="89"/>
      <c r="F77" s="135"/>
      <c r="G77" s="135"/>
      <c r="H77" s="135"/>
      <c r="I77" s="135"/>
      <c r="J77" s="135"/>
      <c r="K77" s="135"/>
      <c r="L77" s="135"/>
    </row>
    <row r="78" spans="1:12" s="134" customFormat="1" ht="15" customHeight="1" x14ac:dyDescent="0.25">
      <c r="A78" s="245"/>
      <c r="B78" s="235"/>
      <c r="C78" s="235"/>
      <c r="D78" s="236"/>
      <c r="E78" s="89"/>
      <c r="F78" s="135"/>
      <c r="G78" s="135"/>
      <c r="H78" s="135"/>
      <c r="I78" s="135"/>
      <c r="J78" s="135"/>
      <c r="K78" s="135"/>
      <c r="L78" s="135"/>
    </row>
    <row r="79" spans="1:12" s="134" customFormat="1" ht="15" customHeight="1" x14ac:dyDescent="0.25">
      <c r="A79" s="245"/>
      <c r="B79" s="235"/>
      <c r="C79" s="235"/>
      <c r="D79" s="236"/>
      <c r="E79" s="89"/>
      <c r="F79" s="135"/>
      <c r="G79" s="135"/>
      <c r="H79" s="135"/>
      <c r="I79" s="135"/>
      <c r="J79" s="135"/>
      <c r="K79" s="135"/>
      <c r="L79" s="135"/>
    </row>
    <row r="80" spans="1:12" s="134" customFormat="1" ht="15" customHeight="1" x14ac:dyDescent="0.25">
      <c r="A80" s="245"/>
      <c r="B80" s="235"/>
      <c r="C80" s="235"/>
      <c r="D80" s="236"/>
      <c r="E80" s="89"/>
      <c r="F80" s="135"/>
      <c r="G80" s="135"/>
      <c r="H80" s="135"/>
      <c r="I80" s="135"/>
      <c r="J80" s="135"/>
      <c r="K80" s="135"/>
      <c r="L80" s="135"/>
    </row>
    <row r="81" spans="1:12" s="134" customFormat="1" ht="15" customHeight="1" x14ac:dyDescent="0.25">
      <c r="A81" s="245"/>
      <c r="B81" s="235"/>
      <c r="C81" s="235"/>
      <c r="D81" s="236"/>
      <c r="E81" s="89"/>
      <c r="F81" s="135"/>
      <c r="G81" s="135"/>
      <c r="H81" s="135"/>
      <c r="I81" s="135"/>
      <c r="J81" s="135"/>
      <c r="K81" s="135"/>
      <c r="L81" s="135"/>
    </row>
    <row r="82" spans="1:12" s="134" customFormat="1" ht="15" customHeight="1" thickBot="1" x14ac:dyDescent="0.3">
      <c r="A82" s="237"/>
      <c r="B82" s="238"/>
      <c r="C82" s="238"/>
      <c r="D82" s="239"/>
      <c r="E82" s="89"/>
      <c r="F82" s="135"/>
      <c r="G82" s="135"/>
      <c r="H82" s="135"/>
      <c r="I82" s="135"/>
      <c r="J82" s="135"/>
      <c r="K82" s="135"/>
      <c r="L82" s="135"/>
    </row>
    <row r="83" spans="1:12" s="134" customFormat="1" ht="15" customHeight="1" x14ac:dyDescent="0.25">
      <c r="A83" s="186"/>
      <c r="B83" s="186"/>
      <c r="C83" s="186"/>
      <c r="D83" s="186"/>
      <c r="E83" s="94"/>
      <c r="F83" s="135"/>
      <c r="G83" s="135"/>
      <c r="H83" s="135"/>
      <c r="I83" s="135"/>
      <c r="J83" s="135"/>
      <c r="K83" s="135"/>
      <c r="L83" s="135"/>
    </row>
    <row r="84" spans="1:12" s="134" customFormat="1" ht="15" customHeight="1" x14ac:dyDescent="0.25">
      <c r="A84" s="187"/>
      <c r="B84" s="187"/>
      <c r="C84" s="187"/>
      <c r="D84" s="187"/>
      <c r="E84" s="94"/>
      <c r="F84" s="135"/>
      <c r="G84" s="135"/>
      <c r="H84" s="135"/>
      <c r="I84" s="135"/>
      <c r="J84" s="135"/>
      <c r="K84" s="135"/>
      <c r="L84" s="135"/>
    </row>
    <row r="85" spans="1:12" s="134" customFormat="1" ht="15" customHeight="1" x14ac:dyDescent="0.25">
      <c r="A85" s="30" t="str">
        <f>CHOOSE(A1,"Anzahl Beschäftigte","Number of Employees","Počet zaměstnanců","员工数","Numero de empleados")</f>
        <v>Number of Employees</v>
      </c>
      <c r="B85" s="5"/>
      <c r="C85" s="5"/>
      <c r="D85" s="5"/>
      <c r="E85" s="94"/>
      <c r="F85" s="135"/>
      <c r="G85" s="135"/>
      <c r="H85" s="135"/>
      <c r="I85" s="135"/>
      <c r="J85" s="135"/>
      <c r="K85" s="135"/>
      <c r="L85" s="135"/>
    </row>
    <row r="86" spans="1:12" s="134" customFormat="1" ht="6" customHeight="1" thickBot="1" x14ac:dyDescent="0.3">
      <c r="A86" s="246"/>
      <c r="B86" s="246"/>
      <c r="C86" s="246"/>
      <c r="D86" s="246"/>
      <c r="E86" s="94"/>
      <c r="F86" s="135"/>
      <c r="G86" s="135"/>
      <c r="H86" s="135"/>
      <c r="I86" s="135"/>
      <c r="J86" s="135"/>
      <c r="K86" s="135"/>
      <c r="L86" s="135"/>
    </row>
    <row r="87" spans="1:12" s="134" customFormat="1" ht="22.2" customHeight="1" x14ac:dyDescent="0.25">
      <c r="A87" s="56"/>
      <c r="B87" s="57"/>
      <c r="C87" s="57"/>
      <c r="D87" s="58"/>
      <c r="E87" s="129"/>
      <c r="F87" s="135"/>
      <c r="G87" s="135"/>
      <c r="H87" s="135"/>
      <c r="I87" s="135"/>
      <c r="J87" s="135"/>
      <c r="K87" s="135"/>
      <c r="L87" s="135"/>
    </row>
    <row r="88" spans="1:12" s="134" customFormat="1" ht="15" customHeight="1" thickBot="1" x14ac:dyDescent="0.3">
      <c r="A88" s="35" t="str">
        <f>CHOOSE(A1,"Gesamt","Total","Celkem","总计","Total")</f>
        <v>Total</v>
      </c>
      <c r="B88" s="36" t="str">
        <f>CHOOSE(A1,"Verwaltung","Overhead","Administrativa","管理人员","Adminsitracion")</f>
        <v>Overhead</v>
      </c>
      <c r="C88" s="36" t="str">
        <f>CHOOSE(A1,"Produktion","Production","Výroba","生产部门","Produccion")</f>
        <v>Production</v>
      </c>
      <c r="D88" s="37" t="str">
        <f>CHOOSE(A1,"Werkzeugbau","Tool Manufacture","Nástrojárna","工程技术","Taller herramentales")</f>
        <v>Tool Manufacture</v>
      </c>
      <c r="E88" s="89"/>
      <c r="F88" s="135"/>
      <c r="G88" s="135"/>
      <c r="H88" s="135"/>
      <c r="I88" s="135"/>
      <c r="J88" s="135"/>
      <c r="K88" s="135"/>
      <c r="L88" s="135"/>
    </row>
    <row r="89" spans="1:12" s="134" customFormat="1" ht="15" customHeight="1" x14ac:dyDescent="0.25">
      <c r="A89" s="186"/>
      <c r="B89" s="186"/>
      <c r="C89" s="186"/>
      <c r="D89" s="186"/>
      <c r="E89" s="94"/>
      <c r="F89" s="135"/>
      <c r="G89" s="135"/>
      <c r="H89" s="135"/>
      <c r="I89" s="135"/>
      <c r="J89" s="135"/>
      <c r="K89" s="135"/>
      <c r="L89" s="135"/>
    </row>
    <row r="90" spans="1:12" s="134" customFormat="1" ht="15" customHeight="1" x14ac:dyDescent="0.25">
      <c r="A90" s="187"/>
      <c r="B90" s="187"/>
      <c r="C90" s="187"/>
      <c r="D90" s="187"/>
      <c r="E90" s="94"/>
      <c r="F90" s="135"/>
      <c r="G90" s="135"/>
      <c r="H90" s="135"/>
      <c r="I90" s="135"/>
      <c r="J90" s="135"/>
      <c r="K90" s="135"/>
      <c r="L90" s="135"/>
    </row>
    <row r="91" spans="1:12" s="134" customFormat="1" ht="15" customHeight="1" x14ac:dyDescent="0.3">
      <c r="A91" s="211" t="str">
        <f>CHOOSE(A1,"2. Fertigung","2. Production","2. Výroba","2.生产","2.  Produccion")</f>
        <v>2. Production</v>
      </c>
      <c r="B91" s="211"/>
      <c r="C91" s="211"/>
      <c r="D91" s="211"/>
      <c r="E91" s="94"/>
      <c r="F91" s="135"/>
      <c r="G91" s="135"/>
      <c r="H91" s="135"/>
      <c r="I91" s="135"/>
      <c r="J91" s="135"/>
      <c r="K91" s="135"/>
      <c r="L91" s="135"/>
    </row>
    <row r="92" spans="1:12" s="134" customFormat="1" ht="6" customHeight="1" x14ac:dyDescent="0.25">
      <c r="A92" s="187"/>
      <c r="B92" s="187"/>
      <c r="C92" s="187"/>
      <c r="D92" s="187"/>
      <c r="E92" s="94"/>
      <c r="F92" s="135"/>
      <c r="G92" s="135"/>
      <c r="H92" s="135"/>
      <c r="I92" s="135"/>
      <c r="J92" s="135"/>
      <c r="K92" s="135"/>
      <c r="L92" s="135"/>
    </row>
    <row r="93" spans="1:12" s="134" customFormat="1" ht="15" customHeight="1" x14ac:dyDescent="0.25">
      <c r="A93" s="233" t="str">
        <f>CHOOSE(A1,"Produktprogramm","Product Range","Výrobní program","产品范围","Numero de Proyecto")</f>
        <v>Product Range</v>
      </c>
      <c r="B93" s="233"/>
      <c r="C93" s="233"/>
      <c r="D93" s="233"/>
      <c r="E93" s="94"/>
      <c r="F93" s="135"/>
      <c r="G93" s="135"/>
      <c r="H93" s="135"/>
      <c r="I93" s="135"/>
      <c r="J93" s="135"/>
      <c r="K93" s="135"/>
      <c r="L93" s="135"/>
    </row>
    <row r="94" spans="1:12" s="134" customFormat="1" ht="15" customHeight="1" thickBot="1" x14ac:dyDescent="0.3">
      <c r="A94" s="224" t="str">
        <f>CHOOSE(A1,"Produktbezeichnung (Stanzteile, Drehteile, Feinstanzteile, ...)","Product description (e.g. Pressed parts, turned parts, fine pressed parts, ...)","Označení výrobků (výlisky, soustružené díly, jemné výlisky,...)","产品描述（例如冲压产品，车床产品，精密压力件）","Descripcion de producto")</f>
        <v>Product description (e.g. Pressed parts, turned parts, fine pressed parts, ...)</v>
      </c>
      <c r="B94" s="224"/>
      <c r="C94" s="224"/>
      <c r="D94" s="224"/>
      <c r="E94" s="90"/>
      <c r="F94" s="135"/>
      <c r="G94" s="135"/>
      <c r="H94" s="135"/>
      <c r="I94" s="135"/>
      <c r="J94" s="135"/>
      <c r="K94" s="135"/>
      <c r="L94" s="135"/>
    </row>
    <row r="95" spans="1:12" s="134" customFormat="1" ht="90" customHeight="1" thickBot="1" x14ac:dyDescent="0.3">
      <c r="A95" s="242"/>
      <c r="B95" s="243"/>
      <c r="C95" s="243"/>
      <c r="D95" s="244"/>
      <c r="E95" s="89"/>
      <c r="F95" s="135"/>
      <c r="G95" s="135"/>
      <c r="H95" s="135"/>
      <c r="I95" s="135"/>
      <c r="J95" s="135"/>
      <c r="K95" s="135"/>
      <c r="L95" s="135"/>
    </row>
    <row r="96" spans="1:12" s="134" customFormat="1" ht="15" customHeight="1" x14ac:dyDescent="0.25">
      <c r="A96" s="232"/>
      <c r="B96" s="232"/>
      <c r="C96" s="232"/>
      <c r="D96" s="232"/>
      <c r="E96" s="94"/>
      <c r="F96" s="135"/>
      <c r="G96" s="135"/>
      <c r="H96" s="135"/>
      <c r="I96" s="135"/>
      <c r="J96" s="135"/>
      <c r="K96" s="135"/>
      <c r="L96" s="135"/>
    </row>
    <row r="97" spans="1:12" s="134" customFormat="1" ht="15" customHeight="1" x14ac:dyDescent="0.25">
      <c r="A97" s="233" t="str">
        <f>CHOOSE(A1,"Maschinenpark","Product Equipment","Strojový park","生产设备","Maquinaria de producto")</f>
        <v>Product Equipment</v>
      </c>
      <c r="B97" s="233"/>
      <c r="C97" s="233"/>
      <c r="D97" s="233"/>
      <c r="E97" s="94"/>
      <c r="F97" s="135"/>
      <c r="G97" s="135"/>
      <c r="H97" s="135"/>
      <c r="I97" s="135"/>
      <c r="J97" s="135"/>
      <c r="K97" s="135"/>
      <c r="L97" s="135"/>
    </row>
    <row r="98" spans="1:12" s="134" customFormat="1" ht="15" customHeight="1" x14ac:dyDescent="0.25">
      <c r="A98" s="240" t="str">
        <f>CHOOSE(A1,"Maschinenpark ist auf einem Beiblatt auszuweisen (Fabrikat, Baujahr, Maschinengröße","List of machines including technical specs (brand, date of manufacture, size), provide on separate sheet","Strojový park uveďte v samostatné příloze (výrobní značka, rok výroby, velikost)","设备技术规格（品牌，生产日期，尺寸）","Lista de maquinas, incluyendo equipo tecnico")</f>
        <v>List of machines including technical specs (brand, date of manufacture, size), provide on separate sheet</v>
      </c>
      <c r="B98" s="240"/>
      <c r="C98" s="240"/>
      <c r="D98" s="240"/>
      <c r="E98" s="90"/>
      <c r="F98" s="153"/>
      <c r="G98" s="153"/>
      <c r="H98" s="153"/>
      <c r="I98" s="135"/>
      <c r="J98" s="135"/>
      <c r="K98" s="135"/>
      <c r="L98" s="135"/>
    </row>
    <row r="99" spans="1:12" s="134" customFormat="1" ht="15" customHeight="1" x14ac:dyDescent="0.25">
      <c r="A99" s="187"/>
      <c r="B99" s="187"/>
      <c r="C99" s="187"/>
      <c r="D99" s="187"/>
      <c r="E99" s="94"/>
      <c r="F99" s="135"/>
      <c r="G99" s="135"/>
      <c r="H99" s="135"/>
      <c r="I99" s="135"/>
      <c r="J99" s="135"/>
      <c r="K99" s="135"/>
      <c r="L99" s="135"/>
    </row>
    <row r="100" spans="1:12" s="134" customFormat="1" ht="15" customHeight="1" x14ac:dyDescent="0.25">
      <c r="A100" s="187"/>
      <c r="B100" s="187"/>
      <c r="C100" s="187"/>
      <c r="D100" s="187"/>
      <c r="E100" s="94"/>
      <c r="F100" s="135"/>
      <c r="G100" s="135"/>
      <c r="H100" s="135"/>
      <c r="I100" s="135"/>
      <c r="J100" s="135"/>
      <c r="K100" s="135"/>
      <c r="L100" s="135"/>
    </row>
    <row r="101" spans="1:12" s="134" customFormat="1" ht="15" customHeight="1" x14ac:dyDescent="0.3">
      <c r="A101" s="211" t="str">
        <f>CHOOSE(A1,"3. Kunden","3. Customers","3. Zákazníci","3.客户","3.  Clientes")</f>
        <v>3. Customers</v>
      </c>
      <c r="B101" s="211"/>
      <c r="C101" s="211"/>
      <c r="D101" s="211"/>
      <c r="E101" s="94"/>
      <c r="F101" s="135"/>
      <c r="G101" s="135"/>
      <c r="H101" s="135"/>
      <c r="I101" s="135"/>
      <c r="J101" s="135"/>
      <c r="K101" s="135"/>
      <c r="L101" s="135"/>
    </row>
    <row r="102" spans="1:12" s="134" customFormat="1" ht="15" customHeight="1" x14ac:dyDescent="0.25">
      <c r="A102" s="241"/>
      <c r="B102" s="241"/>
      <c r="C102" s="241"/>
      <c r="D102" s="241"/>
      <c r="E102" s="94"/>
      <c r="F102" s="135"/>
      <c r="G102" s="135"/>
      <c r="H102" s="135"/>
      <c r="I102" s="135"/>
      <c r="J102" s="135"/>
      <c r="K102" s="135"/>
      <c r="L102" s="135"/>
    </row>
    <row r="103" spans="1:12" s="134" customFormat="1" ht="15" customHeight="1" thickBot="1" x14ac:dyDescent="0.3">
      <c r="A103" s="224" t="str">
        <f>CHOOSE(A1,"5 wichtigsten Kunden (markieren Sie Kunden der Automobilindustrie*)","5 most important customers (mark automotive customers*)","5 nejdůležitějších zákazníků (označte zákazníky z automobilového průmyslu*)","5个最重要的客户（在汽车行业的客户后面标注*号）","Principales clientes")</f>
        <v>5 most important customers (mark automotive customers*)</v>
      </c>
      <c r="B103" s="224"/>
      <c r="C103" s="224"/>
      <c r="D103" s="224"/>
      <c r="E103" s="90"/>
      <c r="F103" s="135"/>
      <c r="G103" s="135"/>
      <c r="H103" s="135"/>
      <c r="I103" s="135"/>
      <c r="J103" s="135"/>
      <c r="K103" s="135"/>
      <c r="L103" s="135"/>
    </row>
    <row r="104" spans="1:12" s="134" customFormat="1" ht="15" customHeight="1" x14ac:dyDescent="0.25">
      <c r="A104" s="242" t="s">
        <v>0</v>
      </c>
      <c r="B104" s="243"/>
      <c r="C104" s="243"/>
      <c r="D104" s="244"/>
      <c r="E104" s="91"/>
      <c r="F104" s="135"/>
      <c r="G104" s="135"/>
      <c r="H104" s="135"/>
      <c r="I104" s="135"/>
      <c r="J104" s="135"/>
      <c r="K104" s="135"/>
      <c r="L104" s="135"/>
    </row>
    <row r="105" spans="1:12" s="134" customFormat="1" ht="15" customHeight="1" x14ac:dyDescent="0.25">
      <c r="A105" s="245" t="s">
        <v>1</v>
      </c>
      <c r="B105" s="235"/>
      <c r="C105" s="235"/>
      <c r="D105" s="236"/>
      <c r="E105" s="91"/>
      <c r="F105" s="135"/>
      <c r="G105" s="135"/>
      <c r="H105" s="135"/>
      <c r="I105" s="135"/>
      <c r="J105" s="135"/>
      <c r="K105" s="135"/>
      <c r="L105" s="135"/>
    </row>
    <row r="106" spans="1:12" s="134" customFormat="1" ht="15" customHeight="1" x14ac:dyDescent="0.25">
      <c r="A106" s="245" t="s">
        <v>2</v>
      </c>
      <c r="B106" s="235"/>
      <c r="C106" s="235"/>
      <c r="D106" s="236"/>
      <c r="E106" s="91"/>
      <c r="F106" s="135"/>
      <c r="G106" s="135"/>
      <c r="H106" s="135"/>
      <c r="I106" s="135"/>
      <c r="J106" s="135"/>
      <c r="K106" s="135"/>
      <c r="L106" s="135"/>
    </row>
    <row r="107" spans="1:12" s="134" customFormat="1" ht="15" customHeight="1" x14ac:dyDescent="0.25">
      <c r="A107" s="234" t="s">
        <v>3</v>
      </c>
      <c r="B107" s="235"/>
      <c r="C107" s="235"/>
      <c r="D107" s="236"/>
      <c r="E107" s="91"/>
      <c r="F107" s="135"/>
      <c r="G107" s="135"/>
      <c r="H107" s="135"/>
      <c r="I107" s="135"/>
      <c r="J107" s="135"/>
      <c r="K107" s="135"/>
      <c r="L107" s="135"/>
    </row>
    <row r="108" spans="1:12" s="134" customFormat="1" ht="15" customHeight="1" thickBot="1" x14ac:dyDescent="0.3">
      <c r="A108" s="237" t="s">
        <v>4</v>
      </c>
      <c r="B108" s="238"/>
      <c r="C108" s="238"/>
      <c r="D108" s="239"/>
      <c r="E108" s="91"/>
      <c r="F108" s="135"/>
      <c r="G108" s="135"/>
      <c r="H108" s="135"/>
      <c r="I108" s="135"/>
      <c r="J108" s="135"/>
      <c r="K108" s="135"/>
      <c r="L108" s="135"/>
    </row>
    <row r="109" spans="1:12" s="134" customFormat="1" ht="15" customHeight="1" x14ac:dyDescent="0.25">
      <c r="A109" s="186" t="s">
        <v>19</v>
      </c>
      <c r="B109" s="186"/>
      <c r="C109" s="186"/>
      <c r="D109" s="186"/>
      <c r="E109" s="94"/>
      <c r="F109" s="135"/>
      <c r="G109" s="135"/>
      <c r="H109" s="135"/>
      <c r="I109" s="135"/>
      <c r="J109" s="135"/>
      <c r="K109" s="135"/>
      <c r="L109" s="135"/>
    </row>
    <row r="110" spans="1:12" s="134" customFormat="1" ht="15" customHeight="1" x14ac:dyDescent="0.25">
      <c r="A110" s="187"/>
      <c r="B110" s="187"/>
      <c r="C110" s="187"/>
      <c r="D110" s="187"/>
      <c r="E110" s="94"/>
      <c r="F110" s="135"/>
      <c r="G110" s="135"/>
      <c r="H110" s="135"/>
      <c r="I110" s="135"/>
      <c r="J110" s="135"/>
      <c r="K110" s="135"/>
      <c r="L110" s="135"/>
    </row>
    <row r="111" spans="1:12" s="134" customFormat="1" ht="15" customHeight="1" x14ac:dyDescent="0.3">
      <c r="A111" s="211" t="str">
        <f>CHOOSE(A1,"4. Unternehmensumsatz","4. Sales Trend of Company","4. Obrat podniku","4.公司的销售趋势","4.  Tendencia de ventas de la empresa")</f>
        <v>4. Sales Trend of Company</v>
      </c>
      <c r="B111" s="211"/>
      <c r="C111" s="211"/>
      <c r="D111" s="211"/>
      <c r="E111" s="94"/>
      <c r="F111" s="135"/>
      <c r="G111" s="135"/>
      <c r="H111" s="135"/>
      <c r="I111" s="135"/>
      <c r="J111" s="135"/>
      <c r="K111" s="135"/>
      <c r="L111" s="135"/>
    </row>
    <row r="112" spans="1:12" s="134" customFormat="1" ht="15" customHeight="1" thickBot="1" x14ac:dyDescent="0.3">
      <c r="A112" s="187"/>
      <c r="B112" s="187"/>
      <c r="C112" s="187"/>
      <c r="D112" s="187"/>
      <c r="E112" s="94"/>
      <c r="F112" s="135"/>
      <c r="G112" s="135"/>
      <c r="H112" s="135"/>
      <c r="I112" s="135"/>
      <c r="J112" s="135"/>
      <c r="K112" s="135"/>
      <c r="L112" s="135"/>
    </row>
    <row r="113" spans="1:12" s="134" customFormat="1" ht="15" customHeight="1" x14ac:dyDescent="0.25">
      <c r="A113" s="215" t="str">
        <f>CHOOSE(A1,"Vorletztes Geschäftsjahr","Penultimate business year","Předposlední hospodářský rok","倒数第二的营业年度","Penúltimo año comercial")</f>
        <v>Penultimate business year</v>
      </c>
      <c r="B113" s="216"/>
      <c r="C113" s="59"/>
      <c r="D113" s="29"/>
      <c r="E113" s="94"/>
      <c r="F113" s="135"/>
      <c r="G113" s="135"/>
      <c r="H113" s="135"/>
      <c r="I113" s="135"/>
      <c r="J113" s="135"/>
      <c r="K113" s="135"/>
      <c r="L113" s="135"/>
    </row>
    <row r="114" spans="1:12" s="134" customFormat="1" ht="15" customHeight="1" x14ac:dyDescent="0.25">
      <c r="A114" s="217" t="str">
        <f>CHOOSE(A1,"Letztes Geschäftsjahr","Last business year","Poslední hospodářský rok","最差的营业年度","Último año comercial")</f>
        <v>Last business year</v>
      </c>
      <c r="B114" s="218"/>
      <c r="C114" s="60"/>
      <c r="D114" s="29"/>
      <c r="E114" s="94"/>
      <c r="F114" s="135"/>
      <c r="G114" s="135"/>
      <c r="H114" s="135"/>
      <c r="I114" s="135"/>
      <c r="J114" s="135"/>
      <c r="K114" s="135"/>
      <c r="L114" s="135"/>
    </row>
    <row r="115" spans="1:12" s="134" customFormat="1" ht="15" customHeight="1" x14ac:dyDescent="0.25">
      <c r="A115" s="217" t="str">
        <f>CHOOSE(A1,"Planumsatz für das aktuelle Geschäftsjahr","Forecast for the actual year","Plánovaný obrat pro aktuální hospodářský rok","当年的预测","Previsión para el año actual")</f>
        <v>Forecast for the actual year</v>
      </c>
      <c r="B115" s="218"/>
      <c r="C115" s="61"/>
      <c r="D115" s="29"/>
      <c r="E115" s="94"/>
      <c r="F115" s="135"/>
      <c r="G115" s="135"/>
      <c r="H115" s="135"/>
      <c r="I115" s="135"/>
      <c r="J115" s="135"/>
      <c r="K115" s="135"/>
      <c r="L115" s="135"/>
    </row>
    <row r="116" spans="1:12" s="134" customFormat="1" ht="15" customHeight="1" thickBot="1" x14ac:dyDescent="0.3">
      <c r="A116" s="212" t="str">
        <f>CHOOSE(A1,"Anteil des Umsatzes in der Automobilindustrie in %","Percentage of Sales in the Automotive Industry","Podíl z obratu v automobilovém průmyslu v %","汽车行业销售份额","Previsión para el año actual")</f>
        <v>Percentage of Sales in the Automotive Industry</v>
      </c>
      <c r="B116" s="213"/>
      <c r="C116" s="62"/>
      <c r="D116" s="29"/>
      <c r="E116" s="94"/>
      <c r="F116" s="135"/>
      <c r="G116" s="135"/>
      <c r="H116" s="135"/>
      <c r="I116" s="135"/>
      <c r="J116" s="135"/>
      <c r="K116" s="135"/>
      <c r="L116" s="135"/>
    </row>
    <row r="117" spans="1:12" s="134" customFormat="1" ht="15" customHeight="1" x14ac:dyDescent="0.25">
      <c r="A117" s="187"/>
      <c r="B117" s="187"/>
      <c r="C117" s="187"/>
      <c r="D117" s="187"/>
      <c r="E117" s="94"/>
      <c r="F117" s="135"/>
      <c r="G117" s="135"/>
      <c r="H117" s="135"/>
      <c r="I117" s="135"/>
      <c r="J117" s="135"/>
      <c r="K117" s="135"/>
      <c r="L117" s="135"/>
    </row>
    <row r="118" spans="1:12" s="134" customFormat="1" ht="15" customHeight="1" x14ac:dyDescent="0.25">
      <c r="A118" s="187"/>
      <c r="B118" s="187"/>
      <c r="C118" s="187"/>
      <c r="D118" s="187"/>
      <c r="E118" s="94"/>
      <c r="F118" s="135"/>
      <c r="G118" s="135"/>
      <c r="H118" s="135"/>
      <c r="I118" s="135"/>
      <c r="J118" s="135"/>
      <c r="K118" s="135"/>
      <c r="L118" s="135"/>
    </row>
    <row r="119" spans="1:12" s="134" customFormat="1" ht="15" customHeight="1" x14ac:dyDescent="0.25">
      <c r="A119" s="126"/>
      <c r="B119" s="126"/>
      <c r="C119" s="126"/>
      <c r="D119" s="126"/>
      <c r="E119" s="94"/>
      <c r="F119" s="135"/>
      <c r="G119" s="135"/>
      <c r="H119" s="135"/>
      <c r="I119" s="135"/>
      <c r="J119" s="135"/>
      <c r="K119" s="135"/>
      <c r="L119" s="135"/>
    </row>
    <row r="120" spans="1:12" s="134" customFormat="1" ht="15" customHeight="1" x14ac:dyDescent="0.3">
      <c r="A120" s="211" t="str">
        <f>CHOOSE(A1,"5. Qualitätsmanagement und Zertifizierungen","5. Quality Management and Certifications","5. Řízení kvality a certifikace","5.  质量管理和认证","5. Gestión de calidad y certificaciones")</f>
        <v>5. Quality Management and Certifications</v>
      </c>
      <c r="B120" s="211"/>
      <c r="C120" s="211"/>
      <c r="D120" s="211"/>
      <c r="E120" s="94"/>
      <c r="F120" s="135"/>
      <c r="G120" s="135"/>
      <c r="H120" s="135"/>
      <c r="I120" s="135"/>
      <c r="J120" s="135"/>
      <c r="K120" s="135"/>
      <c r="L120" s="135"/>
    </row>
    <row r="121" spans="1:12" s="134" customFormat="1" ht="15" customHeight="1" x14ac:dyDescent="0.25">
      <c r="A121" s="214"/>
      <c r="B121" s="214"/>
      <c r="C121" s="214"/>
      <c r="D121" s="214"/>
      <c r="E121" s="94"/>
      <c r="F121" s="135"/>
      <c r="G121" s="135"/>
      <c r="H121" s="135"/>
      <c r="I121" s="135"/>
      <c r="J121" s="135"/>
      <c r="K121" s="135"/>
      <c r="L121" s="135"/>
    </row>
    <row r="122" spans="1:12" s="134" customFormat="1" ht="15" customHeight="1" thickBot="1" x14ac:dyDescent="0.3">
      <c r="A122" s="224" t="str">
        <f>CHOOSE(A1,"Zertifikate (Bitte ankreuzen und Kopie beifügen)","Certificates (Please tick box and add copy)","Certifikáty (prosíme zakřížkovat a přiložit kopie)","认证（请选择项目后打勾）","Certificados (marque la casilla y agregue una copia)")</f>
        <v>Certificates (Please tick box and add copy)</v>
      </c>
      <c r="B122" s="224"/>
      <c r="C122" s="224"/>
      <c r="D122" s="224"/>
      <c r="E122" s="94"/>
      <c r="F122" s="135"/>
      <c r="G122" s="135"/>
      <c r="H122" s="135"/>
      <c r="I122" s="135"/>
      <c r="J122" s="135"/>
      <c r="K122" s="135"/>
      <c r="L122" s="135"/>
    </row>
    <row r="123" spans="1:12" s="134" customFormat="1" ht="15" customHeight="1" x14ac:dyDescent="0.25">
      <c r="A123" s="38" t="s">
        <v>5</v>
      </c>
      <c r="B123" s="39"/>
      <c r="C123" s="40" t="str">
        <f>CHOOSE(A1,"geplant bis","planned until","naplánováno do","计划在…之前","planeado hasta")</f>
        <v>planned until</v>
      </c>
      <c r="D123" s="63"/>
      <c r="E123" s="129"/>
      <c r="F123" s="135"/>
      <c r="G123" s="135"/>
      <c r="H123" s="135"/>
      <c r="I123" s="135"/>
      <c r="J123" s="135"/>
      <c r="K123" s="135"/>
      <c r="L123" s="135"/>
    </row>
    <row r="124" spans="1:12" s="134" customFormat="1" ht="15" customHeight="1" x14ac:dyDescent="0.25">
      <c r="A124" s="111" t="s">
        <v>47</v>
      </c>
      <c r="B124" s="42"/>
      <c r="C124" s="43" t="str">
        <f>$C$123</f>
        <v>planned until</v>
      </c>
      <c r="D124" s="64"/>
      <c r="E124" s="129"/>
      <c r="F124" s="135"/>
      <c r="G124" s="135"/>
      <c r="H124" s="135"/>
      <c r="I124" s="135"/>
      <c r="J124" s="135"/>
      <c r="K124" s="135"/>
      <c r="L124" s="135"/>
    </row>
    <row r="125" spans="1:12" s="134" customFormat="1" ht="15" customHeight="1" x14ac:dyDescent="0.25">
      <c r="A125" s="41" t="s">
        <v>6</v>
      </c>
      <c r="B125" s="42"/>
      <c r="C125" s="43" t="str">
        <f t="shared" ref="C125:C130" si="0">$C$123</f>
        <v>planned until</v>
      </c>
      <c r="D125" s="64"/>
      <c r="E125" s="129"/>
      <c r="F125" s="135"/>
      <c r="G125" s="135"/>
      <c r="H125" s="135"/>
      <c r="I125" s="135"/>
      <c r="J125" s="135"/>
      <c r="K125" s="135"/>
      <c r="L125" s="135"/>
    </row>
    <row r="126" spans="1:12" s="134" customFormat="1" ht="15" customHeight="1" x14ac:dyDescent="0.25">
      <c r="A126" s="41" t="s">
        <v>44</v>
      </c>
      <c r="B126" s="42"/>
      <c r="C126" s="43" t="str">
        <f t="shared" si="0"/>
        <v>planned until</v>
      </c>
      <c r="D126" s="64"/>
      <c r="E126" s="129"/>
      <c r="F126" s="135"/>
      <c r="G126" s="135"/>
      <c r="H126" s="135"/>
      <c r="I126" s="135"/>
      <c r="J126" s="135"/>
      <c r="K126" s="135"/>
      <c r="L126" s="135"/>
    </row>
    <row r="127" spans="1:12" s="134" customFormat="1" ht="15" customHeight="1" x14ac:dyDescent="0.25">
      <c r="A127" s="41" t="s">
        <v>59</v>
      </c>
      <c r="B127" s="42"/>
      <c r="C127" s="43" t="str">
        <f t="shared" si="0"/>
        <v>planned until</v>
      </c>
      <c r="D127" s="64"/>
      <c r="E127" s="129"/>
      <c r="F127" s="135"/>
      <c r="G127" s="135"/>
      <c r="H127" s="135"/>
      <c r="I127" s="135"/>
      <c r="J127" s="135"/>
      <c r="K127" s="135"/>
      <c r="L127" s="135"/>
    </row>
    <row r="128" spans="1:12" s="134" customFormat="1" ht="15" customHeight="1" x14ac:dyDescent="0.25">
      <c r="A128" s="41" t="s">
        <v>43</v>
      </c>
      <c r="B128" s="42"/>
      <c r="C128" s="43" t="str">
        <f t="shared" si="0"/>
        <v>planned until</v>
      </c>
      <c r="D128" s="64"/>
      <c r="E128" s="129"/>
      <c r="F128" s="135"/>
      <c r="G128" s="135"/>
      <c r="H128" s="135"/>
      <c r="I128" s="135"/>
      <c r="J128" s="135"/>
      <c r="K128" s="135"/>
      <c r="L128" s="135"/>
    </row>
    <row r="129" spans="1:12" s="134" customFormat="1" ht="15" customHeight="1" x14ac:dyDescent="0.25">
      <c r="A129" s="41" t="s">
        <v>60</v>
      </c>
      <c r="B129" s="42"/>
      <c r="C129" s="43" t="str">
        <f t="shared" si="0"/>
        <v>planned until</v>
      </c>
      <c r="D129" s="64"/>
      <c r="E129" s="129"/>
      <c r="F129" s="135"/>
      <c r="G129" s="135"/>
      <c r="H129" s="135"/>
      <c r="I129" s="135"/>
      <c r="J129" s="135"/>
      <c r="K129" s="135"/>
      <c r="L129" s="135"/>
    </row>
    <row r="130" spans="1:12" s="134" customFormat="1" ht="15" customHeight="1" x14ac:dyDescent="0.25">
      <c r="A130" s="41" t="s">
        <v>71</v>
      </c>
      <c r="B130" s="42"/>
      <c r="C130" s="43" t="str">
        <f t="shared" si="0"/>
        <v>planned until</v>
      </c>
      <c r="D130" s="64"/>
      <c r="E130" s="129"/>
      <c r="F130" s="135"/>
      <c r="G130" s="135"/>
      <c r="H130" s="135"/>
      <c r="I130" s="135"/>
      <c r="J130" s="135"/>
      <c r="K130" s="135"/>
      <c r="L130" s="135"/>
    </row>
    <row r="131" spans="1:12" s="134" customFormat="1" ht="15" customHeight="1" x14ac:dyDescent="0.25">
      <c r="A131" s="227" t="str">
        <f>CHOOSE(A1,"sonstige Zertifizierungen:","Other certifications:","Jiné certifikace:","其他认证 :","Otras certificaciones:")</f>
        <v>Other certifications:</v>
      </c>
      <c r="B131" s="228"/>
      <c r="C131" s="228"/>
      <c r="D131" s="229"/>
      <c r="E131" s="129"/>
      <c r="F131" s="135"/>
      <c r="G131" s="135"/>
      <c r="H131" s="135"/>
      <c r="I131" s="135"/>
      <c r="J131" s="135"/>
      <c r="K131" s="135"/>
      <c r="L131" s="135"/>
    </row>
    <row r="132" spans="1:12" s="134" customFormat="1" ht="15" customHeight="1" x14ac:dyDescent="0.25">
      <c r="A132" s="82"/>
      <c r="B132" s="42"/>
      <c r="C132" s="43" t="str">
        <f t="shared" ref="C132:C133" si="1">$C$123</f>
        <v>planned until</v>
      </c>
      <c r="D132" s="64"/>
      <c r="E132" s="129"/>
      <c r="F132" s="135"/>
      <c r="G132" s="135"/>
      <c r="H132" s="135"/>
      <c r="I132" s="135"/>
      <c r="J132" s="135"/>
      <c r="K132" s="135"/>
      <c r="L132" s="135"/>
    </row>
    <row r="133" spans="1:12" s="134" customFormat="1" ht="15" customHeight="1" thickBot="1" x14ac:dyDescent="0.3">
      <c r="A133" s="83"/>
      <c r="B133" s="42"/>
      <c r="C133" s="43" t="str">
        <f t="shared" si="1"/>
        <v>planned until</v>
      </c>
      <c r="D133" s="65"/>
      <c r="E133" s="129"/>
      <c r="F133" s="135"/>
      <c r="G133" s="135"/>
      <c r="H133" s="135"/>
      <c r="I133" s="135"/>
      <c r="J133" s="135"/>
      <c r="K133" s="135"/>
      <c r="L133" s="135"/>
    </row>
    <row r="134" spans="1:12" s="134" customFormat="1" ht="15" customHeight="1" x14ac:dyDescent="0.25">
      <c r="A134" s="186"/>
      <c r="B134" s="186"/>
      <c r="C134" s="186"/>
      <c r="D134" s="186"/>
      <c r="E134" s="94"/>
      <c r="F134" s="135"/>
      <c r="G134" s="135"/>
      <c r="H134" s="135"/>
      <c r="I134" s="135"/>
      <c r="J134" s="135"/>
      <c r="K134" s="135"/>
      <c r="L134" s="135"/>
    </row>
    <row r="135" spans="1:12" s="134" customFormat="1" ht="15" customHeight="1" x14ac:dyDescent="0.25">
      <c r="A135" s="103"/>
      <c r="B135" s="103"/>
      <c r="C135" s="103"/>
      <c r="D135" s="103"/>
      <c r="E135" s="94"/>
      <c r="F135" s="135"/>
      <c r="G135" s="135"/>
      <c r="H135" s="135"/>
      <c r="I135" s="135"/>
      <c r="J135" s="135"/>
      <c r="K135" s="135"/>
      <c r="L135" s="135"/>
    </row>
    <row r="136" spans="1:12" s="134" customFormat="1" ht="15" customHeight="1" x14ac:dyDescent="0.25">
      <c r="A136" s="225" t="str">
        <f>CHOOSE(A1,"Interne / Externe Audits","Internal / external audits","Interní / externí audity","内部/外部审核","Auditorías internas / externas")</f>
        <v>Internal / external audits</v>
      </c>
      <c r="B136" s="226"/>
      <c r="C136" s="226"/>
      <c r="D136" s="226"/>
      <c r="E136" s="94"/>
      <c r="F136" s="135"/>
      <c r="G136" s="135"/>
      <c r="H136" s="135"/>
      <c r="I136" s="135"/>
      <c r="J136" s="135"/>
      <c r="K136" s="135"/>
      <c r="L136" s="135"/>
    </row>
    <row r="137" spans="1:12" s="134" customFormat="1" ht="15" customHeight="1" x14ac:dyDescent="0.25">
      <c r="A137" s="223" t="str">
        <f>CHOOSE(A1,"● Systemaudits (ISO, IATF, VDA-ISA, ...)","● System audits (ISO, IATF, VDA-ISA, ...)","● Systémové audity (ISO, IATF, VDA-ISA, ...)","● 系统审核（ISO、IATF、VDA-ISA 等）","● Auditorías de sistemas (ISO, IATF, VDA-ISA, ...)")</f>
        <v>● System audits (ISO, IATF, VDA-ISA, ...)</v>
      </c>
      <c r="B137" s="223"/>
      <c r="C137" s="223"/>
      <c r="D137" s="223"/>
      <c r="E137" s="94"/>
      <c r="F137" s="135"/>
      <c r="G137" s="135"/>
      <c r="H137" s="135"/>
      <c r="I137" s="135"/>
      <c r="J137" s="135"/>
      <c r="K137" s="135"/>
      <c r="L137" s="135"/>
    </row>
    <row r="138" spans="1:12" s="134" customFormat="1" ht="15" customHeight="1" x14ac:dyDescent="0.25">
      <c r="A138" s="223" t="str">
        <f>CHOOSE(A1,"● Prozessaudits (VDA6.x, CQI-xx, MOGGLE, ...)","● Process audits (VDA6.x, CQI-xx, MOGGLE, ...)","● Procesní audity (VDA6.x, CQI-xx, MOGGLE, ...)","● 流程审核（VDA6.x、CQI-xx、MOGGLE 等）","● Auditorías de procesos (VDA6.x, CQI-xx, MOGGLE, ...)")</f>
        <v>● Process audits (VDA6.x, CQI-xx, MOGGLE, ...)</v>
      </c>
      <c r="B138" s="223"/>
      <c r="C138" s="223"/>
      <c r="D138" s="223"/>
      <c r="E138" s="94"/>
      <c r="F138" s="135"/>
      <c r="G138" s="135"/>
      <c r="H138" s="135"/>
      <c r="I138" s="135"/>
      <c r="J138" s="135"/>
      <c r="K138" s="135"/>
      <c r="L138" s="135"/>
    </row>
    <row r="139" spans="1:12" s="134" customFormat="1" ht="15" customHeight="1" x14ac:dyDescent="0.25">
      <c r="A139" s="223" t="str">
        <f>CHOOSE(A1,"● Produktaudits (z.B. VDA6.5, DTLD, …)","● Product audits (e.g. VDA6.5, DTLD, ...)","● Produktové audity (např. VDA6.5, DTLD, ...)","● 产品审核（例如VDA6.5、DTLD...）","● Auditorías de productos (por ejemplo, VDA6.5, DTLD, ...)")</f>
        <v>● Product audits (e.g. VDA6.5, DTLD, ...)</v>
      </c>
      <c r="B139" s="223"/>
      <c r="C139" s="223"/>
      <c r="D139" s="223"/>
      <c r="E139" s="94"/>
      <c r="F139" s="135"/>
      <c r="G139" s="135"/>
      <c r="H139" s="135"/>
      <c r="I139" s="135"/>
      <c r="J139" s="135"/>
      <c r="K139" s="135"/>
      <c r="L139" s="135"/>
    </row>
    <row r="140" spans="1:12" s="134" customFormat="1" ht="15" customHeight="1" thickBot="1" x14ac:dyDescent="0.3">
      <c r="A140" s="44"/>
      <c r="B140" s="5"/>
      <c r="C140" s="5"/>
      <c r="D140" s="5"/>
      <c r="E140" s="94"/>
      <c r="F140" s="135"/>
      <c r="G140" s="135"/>
      <c r="H140" s="135"/>
      <c r="I140" s="135"/>
      <c r="J140" s="135"/>
      <c r="K140" s="135"/>
      <c r="L140" s="135"/>
    </row>
    <row r="141" spans="1:12" s="134" customFormat="1" ht="40.200000000000003" customHeight="1" x14ac:dyDescent="0.25">
      <c r="A141" s="112" t="str">
        <f>CHOOSE(A1,"1st Party Audit 
durchgeführt von
(Name) / (Datum)","1st Party Audit
carried out by 
(name) / (date)","1st Party Audit
provedl (jméno) / (datum)","第一方审核执行人
（姓名）/ (日期）","Auditoría de primera parte
llevada a cabo por
(nombre fecha)")</f>
        <v>1st Party Audit
carried out by 
(name) / (date)</v>
      </c>
      <c r="B141" s="106" t="str">
        <f>CHOOSE(A1,"Art des Audits","Kind of audit","Druh auditu","审核类型","Tipo de Auditoria")</f>
        <v>Kind of audit</v>
      </c>
      <c r="C141" s="106" t="str">
        <f>CHOOSE(A1,"Prozente / Einstufung","Percentage / classification","Procenta / klasifikace","比率/分类","Porcentaje / clasificación")</f>
        <v>Percentage / classification</v>
      </c>
      <c r="D141" s="109" t="str">
        <f>CHOOSE(A1,"Auditreport 
beigefügt","audit Report
enclosed","Zpráva z auditu přiložena","附件审核报告","Reporte de auditoria")</f>
        <v>audit Report
enclosed</v>
      </c>
      <c r="E141" s="94"/>
      <c r="F141" s="135"/>
      <c r="G141" s="135"/>
      <c r="H141" s="135"/>
      <c r="I141" s="135"/>
      <c r="J141" s="135"/>
      <c r="K141" s="135"/>
      <c r="L141" s="135"/>
    </row>
    <row r="142" spans="1:12" s="134" customFormat="1" ht="15" customHeight="1" x14ac:dyDescent="0.25">
      <c r="A142" s="66"/>
      <c r="B142" s="67"/>
      <c r="C142" s="67"/>
      <c r="D142" s="154" t="str">
        <f>CHOOSE(A1,"ja                   nein","yes                no","ano                ne"," 是                 否","sí                   no")</f>
        <v>yes                no</v>
      </c>
      <c r="E142" s="94"/>
      <c r="F142" s="135"/>
      <c r="G142" s="135"/>
      <c r="H142" s="135"/>
      <c r="I142" s="135"/>
      <c r="J142" s="135"/>
      <c r="K142" s="135"/>
      <c r="L142" s="135"/>
    </row>
    <row r="143" spans="1:12" s="134" customFormat="1" ht="15" customHeight="1" x14ac:dyDescent="0.25">
      <c r="A143" s="66"/>
      <c r="B143" s="67"/>
      <c r="C143" s="67"/>
      <c r="D143" s="154" t="str">
        <f t="shared" ref="D143:D145" si="2">$D$142</f>
        <v>yes                no</v>
      </c>
      <c r="E143" s="94"/>
      <c r="F143" s="135"/>
      <c r="G143" s="135"/>
      <c r="H143" s="135"/>
      <c r="I143" s="135"/>
      <c r="J143" s="135"/>
      <c r="K143" s="135"/>
      <c r="L143" s="135"/>
    </row>
    <row r="144" spans="1:12" s="134" customFormat="1" ht="15" customHeight="1" x14ac:dyDescent="0.25">
      <c r="A144" s="66"/>
      <c r="B144" s="67"/>
      <c r="C144" s="67"/>
      <c r="D144" s="154" t="str">
        <f t="shared" si="2"/>
        <v>yes                no</v>
      </c>
      <c r="E144" s="94"/>
      <c r="F144" s="135"/>
      <c r="G144" s="135"/>
      <c r="H144" s="135"/>
      <c r="I144" s="135"/>
      <c r="J144" s="135"/>
      <c r="K144" s="135"/>
      <c r="L144" s="135"/>
    </row>
    <row r="145" spans="1:12" s="134" customFormat="1" ht="15" customHeight="1" x14ac:dyDescent="0.25">
      <c r="A145" s="66"/>
      <c r="B145" s="67"/>
      <c r="C145" s="67"/>
      <c r="D145" s="154" t="str">
        <f t="shared" si="2"/>
        <v>yes                no</v>
      </c>
      <c r="E145" s="94"/>
      <c r="F145" s="135"/>
      <c r="G145" s="135"/>
      <c r="H145" s="135"/>
      <c r="I145" s="135"/>
      <c r="J145" s="135"/>
      <c r="K145" s="135"/>
      <c r="L145" s="135"/>
    </row>
    <row r="146" spans="1:12" s="134" customFormat="1" ht="15" customHeight="1" x14ac:dyDescent="0.25">
      <c r="A146" s="66"/>
      <c r="B146" s="67"/>
      <c r="C146" s="67"/>
      <c r="D146" s="154" t="str">
        <f>$D$142</f>
        <v>yes                no</v>
      </c>
      <c r="E146" s="94"/>
      <c r="F146" s="135"/>
      <c r="G146" s="135"/>
      <c r="H146" s="135"/>
      <c r="I146" s="135"/>
      <c r="J146" s="135"/>
      <c r="K146" s="135"/>
      <c r="L146" s="135"/>
    </row>
    <row r="147" spans="1:12" s="134" customFormat="1" ht="15" customHeight="1" thickBot="1" x14ac:dyDescent="0.3">
      <c r="A147" s="66"/>
      <c r="B147" s="67"/>
      <c r="C147" s="67"/>
      <c r="D147" s="154" t="str">
        <f>$D$142</f>
        <v>yes                no</v>
      </c>
      <c r="E147" s="94"/>
      <c r="F147" s="135"/>
      <c r="G147" s="135"/>
      <c r="H147" s="135"/>
      <c r="I147" s="135"/>
      <c r="J147" s="135"/>
      <c r="K147" s="135"/>
      <c r="L147" s="135"/>
    </row>
    <row r="148" spans="1:12" s="134" customFormat="1" ht="40.200000000000003" customHeight="1" x14ac:dyDescent="0.25">
      <c r="A148" s="112" t="str">
        <f>CHOOSE(A1,"2nd Party Audit 
durchgeführt von
(Name) / (Datum)","2nd Party Audit
carried out by 
(name) / (date)","2nd Party Audit
provedl (jméno) / (datum)","第二方审核执行人
（姓名）/ (日期）","Auditoría de segunda parte
llevada a cabo por
(nombre fecha)")</f>
        <v>2nd Party Audit
carried out by 
(name) / (date)</v>
      </c>
      <c r="B148" s="106" t="str">
        <f>B141</f>
        <v>Kind of audit</v>
      </c>
      <c r="C148" s="106" t="str">
        <f>C141</f>
        <v>Percentage / classification</v>
      </c>
      <c r="D148" s="109" t="str">
        <f>D141</f>
        <v>audit Report
enclosed</v>
      </c>
      <c r="E148" s="94"/>
      <c r="F148" s="135"/>
      <c r="G148" s="135"/>
      <c r="H148" s="135"/>
      <c r="I148" s="135"/>
      <c r="J148" s="135"/>
      <c r="K148" s="135"/>
      <c r="L148" s="135"/>
    </row>
    <row r="149" spans="1:12" s="134" customFormat="1" ht="15" customHeight="1" x14ac:dyDescent="0.25">
      <c r="A149" s="66"/>
      <c r="B149" s="67"/>
      <c r="C149" s="67"/>
      <c r="D149" s="154" t="str">
        <f>$D$142</f>
        <v>yes                no</v>
      </c>
      <c r="E149" s="94"/>
      <c r="F149" s="135"/>
      <c r="G149" s="135"/>
      <c r="H149" s="135"/>
      <c r="I149" s="135"/>
      <c r="J149" s="135"/>
      <c r="K149" s="135"/>
      <c r="L149" s="135"/>
    </row>
    <row r="150" spans="1:12" s="134" customFormat="1" ht="15" customHeight="1" x14ac:dyDescent="0.25">
      <c r="A150" s="66"/>
      <c r="B150" s="67"/>
      <c r="C150" s="67"/>
      <c r="D150" s="154" t="str">
        <f t="shared" ref="D150:D152" si="3">$D$142</f>
        <v>yes                no</v>
      </c>
      <c r="E150" s="94"/>
      <c r="F150" s="135"/>
      <c r="G150" s="135"/>
      <c r="H150" s="135"/>
      <c r="I150" s="135"/>
      <c r="J150" s="135"/>
      <c r="K150" s="135"/>
      <c r="L150" s="135"/>
    </row>
    <row r="151" spans="1:12" s="134" customFormat="1" ht="15" customHeight="1" x14ac:dyDescent="0.25">
      <c r="A151" s="66"/>
      <c r="B151" s="67"/>
      <c r="C151" s="67"/>
      <c r="D151" s="154" t="str">
        <f t="shared" si="3"/>
        <v>yes                no</v>
      </c>
      <c r="E151" s="94"/>
      <c r="F151" s="135"/>
      <c r="G151" s="135"/>
      <c r="H151" s="135"/>
      <c r="I151" s="135"/>
      <c r="J151" s="135"/>
      <c r="K151" s="135"/>
      <c r="L151" s="135"/>
    </row>
    <row r="152" spans="1:12" s="134" customFormat="1" ht="15" customHeight="1" x14ac:dyDescent="0.25">
      <c r="A152" s="66"/>
      <c r="B152" s="67"/>
      <c r="C152" s="67"/>
      <c r="D152" s="154" t="str">
        <f t="shared" si="3"/>
        <v>yes                no</v>
      </c>
      <c r="E152" s="94"/>
      <c r="F152" s="135"/>
      <c r="G152" s="135"/>
      <c r="H152" s="135"/>
      <c r="I152" s="135"/>
      <c r="J152" s="135"/>
      <c r="K152" s="135"/>
      <c r="L152" s="135"/>
    </row>
    <row r="153" spans="1:12" s="134" customFormat="1" ht="15" customHeight="1" x14ac:dyDescent="0.25">
      <c r="A153" s="66"/>
      <c r="B153" s="67"/>
      <c r="C153" s="67"/>
      <c r="D153" s="154" t="str">
        <f>$D$142</f>
        <v>yes                no</v>
      </c>
      <c r="E153" s="94"/>
      <c r="F153" s="135"/>
      <c r="G153" s="135"/>
      <c r="H153" s="135"/>
      <c r="I153" s="135"/>
      <c r="J153" s="135"/>
      <c r="K153" s="135"/>
      <c r="L153" s="135"/>
    </row>
    <row r="154" spans="1:12" s="134" customFormat="1" ht="15" customHeight="1" thickBot="1" x14ac:dyDescent="0.3">
      <c r="A154" s="104"/>
      <c r="B154" s="105"/>
      <c r="C154" s="105"/>
      <c r="D154" s="155" t="str">
        <f>$D$142</f>
        <v>yes                no</v>
      </c>
      <c r="E154" s="94"/>
      <c r="F154" s="135"/>
      <c r="G154" s="135"/>
      <c r="H154" s="135"/>
      <c r="I154" s="135"/>
      <c r="J154" s="135"/>
      <c r="K154" s="135"/>
      <c r="L154" s="135"/>
    </row>
    <row r="155" spans="1:12" s="134" customFormat="1" ht="15" customHeight="1" x14ac:dyDescent="0.25">
      <c r="A155" s="5"/>
      <c r="B155" s="5"/>
      <c r="C155" s="5"/>
      <c r="D155" s="5"/>
      <c r="E155" s="94"/>
      <c r="F155" s="135"/>
      <c r="G155" s="135"/>
      <c r="H155" s="135"/>
      <c r="I155" s="135"/>
      <c r="J155" s="135"/>
      <c r="K155" s="135"/>
      <c r="L155" s="135"/>
    </row>
    <row r="156" spans="1:12" s="134" customFormat="1" ht="15" customHeight="1" thickBot="1" x14ac:dyDescent="0.3">
      <c r="A156" s="5"/>
      <c r="B156" s="5"/>
      <c r="C156" s="5"/>
      <c r="D156" s="5"/>
      <c r="E156" s="94"/>
      <c r="F156" s="135"/>
      <c r="G156" s="135"/>
      <c r="H156" s="135"/>
      <c r="I156" s="135"/>
      <c r="J156" s="135"/>
      <c r="K156" s="135"/>
      <c r="L156" s="135"/>
    </row>
    <row r="157" spans="1:12" s="134" customFormat="1" ht="22.2" customHeight="1" x14ac:dyDescent="0.25">
      <c r="A157" s="219" t="str">
        <f>CHOOSE(A1,"Wenn Ihr Unternehmen derzeit nicht nach IATF 16949 zertifiziert ist, so sind die Abläufe in Ihrem Unternehmen jedoch bereits nach dieser Norm ausgerichtet?","If your company is currently not certified according to IATF 16949 please explain whether your management is already operating according to the requirements of this standard (e.g. APQP, PPAP requirements)","Váš podnik není v současné době certifikován podle IATF 16949, řídí se však postupy ve vašem podniku již podle těchto norem? ","如果贵公司尚未通过IATF 16949认证，请说明是否公司已经按照标准的相关要求操作 ?","Si su empresa no está certificada actualmente de acuerdo con IATF 16949, explique si su administración ya está operando de acuerdo con los requisitos de este estándar (por ejemplo, APQP, requisitos PPAP)")</f>
        <v>If your company is currently not certified according to IATF 16949 please explain whether your management is already operating according to the requirements of this standard (e.g. APQP, PPAP requirements)</v>
      </c>
      <c r="B157" s="220"/>
      <c r="C157" s="220"/>
      <c r="D157" s="156" t="str">
        <f>CHOOSE(A1,"Ja","yes","ano","是","sí")</f>
        <v>yes</v>
      </c>
      <c r="E157" s="94"/>
      <c r="F157" s="135"/>
      <c r="G157" s="135"/>
      <c r="H157" s="135"/>
      <c r="I157" s="135"/>
      <c r="J157" s="135"/>
      <c r="K157" s="135"/>
      <c r="L157" s="135"/>
    </row>
    <row r="158" spans="1:12" s="134" customFormat="1" ht="22.2" customHeight="1" thickBot="1" x14ac:dyDescent="0.3">
      <c r="A158" s="221"/>
      <c r="B158" s="222"/>
      <c r="C158" s="222"/>
      <c r="D158" s="157" t="str">
        <f>CHOOSE(A1,"Nein","no","ne","否","no")</f>
        <v>no</v>
      </c>
      <c r="E158" s="94"/>
      <c r="F158" s="135"/>
      <c r="G158" s="135"/>
      <c r="H158" s="135"/>
      <c r="I158" s="135"/>
      <c r="J158" s="135"/>
      <c r="K158" s="135"/>
      <c r="L158" s="135"/>
    </row>
    <row r="159" spans="1:12" s="134" customFormat="1" ht="15" customHeight="1" x14ac:dyDescent="0.25">
      <c r="A159" s="97"/>
      <c r="B159" s="97"/>
      <c r="C159" s="97"/>
      <c r="D159" s="98"/>
      <c r="E159" s="94"/>
      <c r="F159" s="135"/>
      <c r="G159" s="135"/>
      <c r="H159" s="135"/>
      <c r="I159" s="135"/>
      <c r="J159" s="135"/>
      <c r="K159" s="135"/>
      <c r="L159" s="135"/>
    </row>
    <row r="160" spans="1:12" s="134" customFormat="1" ht="15" customHeight="1" x14ac:dyDescent="0.25">
      <c r="A160" s="195" t="str">
        <f>CHOOSE(A1,"Nachfolgende Fragen (1-13) sind VON NICHT IATF 16949 - ZERTIFIZIERTEN LIEFERANTEN zu beantworten:","Completion of following questions (1-13) is required FOR NON  IATF 16949-CERTIFIED SUPPLIERS ONLY:","Následující otázky jsou pro dodavatele, kteří NEJSOU CERTIFIKOVÁNÍ PODLE  IATF 16949","未通过 IAFT 16949认证的供应商请完成以下的问答","SOLO PARA PROVEEDORES NO CERTIFICADOS POR IATF 16949")</f>
        <v>Completion of following questions (1-13) is required FOR NON  IATF 16949-CERTIFIED SUPPLIERS ONLY:</v>
      </c>
      <c r="B160" s="196"/>
      <c r="C160" s="196"/>
      <c r="D160" s="196"/>
      <c r="E160" s="94"/>
      <c r="F160" s="135"/>
      <c r="G160" s="135"/>
      <c r="H160" s="135"/>
      <c r="I160" s="135"/>
      <c r="J160" s="135"/>
      <c r="K160" s="135"/>
      <c r="L160" s="135"/>
    </row>
    <row r="161" spans="1:12" s="134" customFormat="1" ht="15" customHeight="1" x14ac:dyDescent="0.25">
      <c r="A161" s="197"/>
      <c r="B161" s="197"/>
      <c r="C161" s="197"/>
      <c r="D161" s="197"/>
      <c r="E161" s="94"/>
      <c r="F161" s="135"/>
      <c r="G161" s="135"/>
      <c r="H161" s="135"/>
      <c r="I161" s="135"/>
      <c r="J161" s="135"/>
      <c r="K161" s="135"/>
      <c r="L161" s="135"/>
    </row>
    <row r="162" spans="1:12" s="134" customFormat="1" ht="15" customHeight="1" x14ac:dyDescent="0.25">
      <c r="A162" s="198" t="str">
        <f>CHOOSE(A1,"1) Liegt in Ihrem Unternehmen ein Qualitätshandbuch auf?","1) Do you maintain a quality manual? ","1) Má váš podnik vypracovanou příručku jakosti?","是否有品质手册","1) ¿Mantiene un manual de calidad?")</f>
        <v xml:space="preserve">1) Do you maintain a quality manual? </v>
      </c>
      <c r="B162" s="198"/>
      <c r="C162" s="198"/>
      <c r="D162" s="69" t="str">
        <f>CHOOSE(A1,"           Ja","           yes","           ano","              是","              sí ")</f>
        <v xml:space="preserve">           yes</v>
      </c>
      <c r="E162" s="94"/>
      <c r="F162" s="135"/>
      <c r="G162" s="135"/>
      <c r="H162" s="135"/>
      <c r="I162" s="135"/>
      <c r="J162" s="135"/>
      <c r="K162" s="135"/>
      <c r="L162" s="135"/>
    </row>
    <row r="163" spans="1:12" s="134" customFormat="1" ht="15" customHeight="1" x14ac:dyDescent="0.25">
      <c r="A163" s="199"/>
      <c r="B163" s="199"/>
      <c r="C163" s="199"/>
      <c r="D163" s="70" t="str">
        <f>CHOOSE(A1,"          Nein","            no","            ne","              否","              no")</f>
        <v xml:space="preserve">            no</v>
      </c>
      <c r="E163" s="94"/>
      <c r="F163" s="135"/>
      <c r="G163" s="135"/>
      <c r="H163" s="135"/>
      <c r="I163" s="135"/>
      <c r="J163" s="135"/>
      <c r="K163" s="135"/>
      <c r="L163" s="135"/>
    </row>
    <row r="164" spans="1:12" s="134" customFormat="1" ht="15" customHeight="1" x14ac:dyDescent="0.25">
      <c r="A164" s="230" t="str">
        <f>CHOOSE(A1,"Darf der Kunde bei Bedarf Einsicht nehmen?","Is it available upon request?","Má zákazník možnost v případě potřeby do ní nahlédnout?","相关单位是否有？","¿Está disponible a pedido?")</f>
        <v>Is it available upon request?</v>
      </c>
      <c r="B164" s="230"/>
      <c r="C164" s="230"/>
      <c r="D164" s="69" t="str">
        <f>D162</f>
        <v xml:space="preserve">           yes</v>
      </c>
      <c r="E164" s="94"/>
      <c r="F164" s="135"/>
      <c r="G164" s="135"/>
      <c r="H164" s="135"/>
      <c r="I164" s="135"/>
      <c r="J164" s="135"/>
      <c r="K164" s="135"/>
      <c r="L164" s="135"/>
    </row>
    <row r="165" spans="1:12" s="134" customFormat="1" ht="15" customHeight="1" x14ac:dyDescent="0.25">
      <c r="A165" s="231"/>
      <c r="B165" s="231"/>
      <c r="C165" s="231"/>
      <c r="D165" s="70" t="str">
        <f>D163</f>
        <v xml:space="preserve">            no</v>
      </c>
      <c r="E165" s="94"/>
      <c r="F165" s="135"/>
      <c r="G165" s="135"/>
      <c r="H165" s="135"/>
      <c r="I165" s="135"/>
      <c r="J165" s="135"/>
      <c r="K165" s="135"/>
      <c r="L165" s="135"/>
    </row>
    <row r="166" spans="1:12" s="134" customFormat="1" ht="6" customHeight="1" x14ac:dyDescent="0.25">
      <c r="A166" s="192"/>
      <c r="B166" s="192"/>
      <c r="C166" s="192"/>
      <c r="D166" s="192"/>
      <c r="E166" s="94"/>
      <c r="F166" s="135"/>
      <c r="G166" s="135"/>
      <c r="H166" s="135"/>
      <c r="I166" s="135"/>
      <c r="J166" s="135"/>
      <c r="K166" s="135"/>
      <c r="L166" s="135"/>
    </row>
    <row r="167" spans="1:12" s="134" customFormat="1" ht="15" customHeight="1" x14ac:dyDescent="0.25">
      <c r="A167" s="193" t="str">
        <f>CHOOSE(A1,"2) Sind in Ihrem Unternehmen die Abläufe zur Planung, Entwicklung, Anwendung und Evaluierung des Qualitätssystems festgelegt?","2) Do you have documented procedures for the Planning, Development, and Evaluation of your Quality System?","2) Jsou ve vašem podniku stanoveny postupy pro plánování, rozvoj, uplatňování a hodnocení systému kvality?","计划开发及品质评估是否有记录？","2) ¿Tiene procedimientos documentados para la planificación, desarrollo y evaluación de su sistema de calidad?")</f>
        <v>2) Do you have documented procedures for the Planning, Development, and Evaluation of your Quality System?</v>
      </c>
      <c r="B167" s="193"/>
      <c r="C167" s="193"/>
      <c r="D167" s="69" t="str">
        <f>D162</f>
        <v xml:space="preserve">           yes</v>
      </c>
      <c r="E167" s="94"/>
      <c r="F167" s="135"/>
      <c r="G167" s="135"/>
      <c r="H167" s="135"/>
      <c r="I167" s="135"/>
      <c r="J167" s="135"/>
      <c r="K167" s="135"/>
      <c r="L167" s="135"/>
    </row>
    <row r="168" spans="1:12" s="134" customFormat="1" ht="15" customHeight="1" x14ac:dyDescent="0.25">
      <c r="A168" s="194"/>
      <c r="B168" s="194"/>
      <c r="C168" s="194"/>
      <c r="D168" s="70" t="str">
        <f>D163</f>
        <v xml:space="preserve">            no</v>
      </c>
      <c r="E168" s="94"/>
      <c r="F168" s="135"/>
      <c r="G168" s="135"/>
      <c r="H168" s="135"/>
      <c r="I168" s="135"/>
      <c r="J168" s="135"/>
      <c r="K168" s="135"/>
      <c r="L168" s="135"/>
    </row>
    <row r="169" spans="1:12" s="134" customFormat="1" ht="6" customHeight="1" x14ac:dyDescent="0.25">
      <c r="A169" s="192"/>
      <c r="B169" s="192"/>
      <c r="C169" s="192"/>
      <c r="D169" s="192"/>
      <c r="E169" s="94"/>
      <c r="F169" s="135"/>
      <c r="G169" s="135"/>
      <c r="H169" s="135"/>
      <c r="I169" s="135"/>
      <c r="J169" s="135"/>
      <c r="K169" s="135"/>
      <c r="L169" s="135"/>
    </row>
    <row r="170" spans="1:12" s="134" customFormat="1" ht="15" customHeight="1" x14ac:dyDescent="0.25">
      <c r="A170" s="193" t="str">
        <f>CHOOSE(A1,"3) Wurden Qualitätsziele und eine Qualitätspolitik vom Management festgelegt und allen Mitarbeitern zur Kenntnis gebracht?","3) Has the management defined quality goals and appropriate quality policies and are the goals published to the employees?","3) Stanovil management cíle kvality a politiku jakosti? Byli s tímto seznámeni všichni pracovníci?","管理阶层是否有定义品质目标及品质政策并发行到员工？","3) ¿La dirección ha definido objetivos de calidad y políticas de calidad adecuadas y se publican los objetivos a los empleados?")</f>
        <v>3) Has the management defined quality goals and appropriate quality policies and are the goals published to the employees?</v>
      </c>
      <c r="B170" s="193"/>
      <c r="C170" s="193"/>
      <c r="D170" s="69" t="str">
        <f>D162</f>
        <v xml:space="preserve">           yes</v>
      </c>
      <c r="E170" s="94"/>
      <c r="F170" s="135"/>
      <c r="G170" s="135"/>
      <c r="H170" s="135"/>
      <c r="I170" s="135"/>
      <c r="J170" s="135"/>
      <c r="K170" s="135"/>
      <c r="L170" s="135"/>
    </row>
    <row r="171" spans="1:12" s="134" customFormat="1" ht="15" customHeight="1" x14ac:dyDescent="0.25">
      <c r="A171" s="194"/>
      <c r="B171" s="194"/>
      <c r="C171" s="194"/>
      <c r="D171" s="70" t="str">
        <f>D163</f>
        <v xml:space="preserve">            no</v>
      </c>
      <c r="E171" s="94"/>
      <c r="F171" s="135"/>
      <c r="G171" s="135"/>
      <c r="H171" s="135"/>
      <c r="I171" s="135"/>
      <c r="J171" s="135"/>
      <c r="K171" s="135"/>
      <c r="L171" s="135"/>
    </row>
    <row r="172" spans="1:12" s="134" customFormat="1" ht="6" customHeight="1" x14ac:dyDescent="0.25">
      <c r="A172" s="192"/>
      <c r="B172" s="192"/>
      <c r="C172" s="192"/>
      <c r="D172" s="192"/>
      <c r="E172" s="94"/>
      <c r="F172" s="135"/>
      <c r="G172" s="135"/>
      <c r="H172" s="135"/>
      <c r="I172" s="135"/>
      <c r="J172" s="135"/>
      <c r="K172" s="135"/>
      <c r="L172" s="135"/>
    </row>
    <row r="173" spans="1:12" s="134" customFormat="1" ht="15" customHeight="1" x14ac:dyDescent="0.25">
      <c r="A173" s="193" t="str">
        <f>CHOOSE(A1,"4) Werden Kundenanforderungen (Zeichnungen, Normen, Materialspezifikationen) vor Erstellung eines Offertes auf Vollständigkeit und Machbarkeit genau geprüft?","4) Are customer requirements (drawings, standards,materialspecs) checked in detail regarding completeness and feasibility prior submission of quote?","4) Byly před vypracováním nabídky důkladně prověřeny požadavky zákazníka (výkresy, normy, specifikace materiálu) na úplnost a vyrobitelnost? ","在报价前是否有核对客户要求（图纸，标准，材料规格）的完整性和可行性进行仔细的核对？","4) ¿Se verifican en detalle los requisitos del cliente (dibujos, normas, especificaciones del material) en cuanto a su integridad y viabilidad antes de la presentación de la cotización?")</f>
        <v>4) Are customer requirements (drawings, standards,materialspecs) checked in detail regarding completeness and feasibility prior submission of quote?</v>
      </c>
      <c r="B173" s="193"/>
      <c r="C173" s="193"/>
      <c r="D173" s="69" t="str">
        <f>D162</f>
        <v xml:space="preserve">           yes</v>
      </c>
      <c r="E173" s="94"/>
      <c r="F173" s="135"/>
      <c r="G173" s="135"/>
      <c r="H173" s="135"/>
      <c r="I173" s="135"/>
      <c r="J173" s="135"/>
      <c r="K173" s="135"/>
      <c r="L173" s="135"/>
    </row>
    <row r="174" spans="1:12" s="134" customFormat="1" ht="15" customHeight="1" x14ac:dyDescent="0.25">
      <c r="A174" s="194"/>
      <c r="B174" s="194"/>
      <c r="C174" s="194"/>
      <c r="D174" s="70" t="str">
        <f>D163</f>
        <v xml:space="preserve">            no</v>
      </c>
      <c r="E174" s="94"/>
      <c r="F174" s="135"/>
      <c r="G174" s="135"/>
      <c r="H174" s="135"/>
      <c r="I174" s="135"/>
      <c r="J174" s="135"/>
      <c r="K174" s="135"/>
      <c r="L174" s="135"/>
    </row>
    <row r="175" spans="1:12" s="134" customFormat="1" ht="4.95" customHeight="1" x14ac:dyDescent="0.25">
      <c r="A175" s="192"/>
      <c r="B175" s="192"/>
      <c r="C175" s="192"/>
      <c r="D175" s="192"/>
      <c r="E175" s="94"/>
      <c r="F175" s="135"/>
      <c r="G175" s="135"/>
      <c r="H175" s="135"/>
      <c r="I175" s="135"/>
      <c r="J175" s="135"/>
      <c r="K175" s="135"/>
      <c r="L175" s="135"/>
    </row>
    <row r="176" spans="1:12" s="134" customFormat="1" ht="15" customHeight="1" x14ac:dyDescent="0.25">
      <c r="A176" s="193" t="str">
        <f>CHOOSE(A1,"5) Gibt es ein System, das die Abläufe für Prüfungen/Tests von Produkten in nachfolgenden Bereichen festlegt:","5) Do you have a documented procedure for Inspection and Testing ","5) Existuje systém určující postupy pro kontrolu / testování výrobků v následujících oblastech?:","对于检验和测试是否有记录？","5) ¿Tiene un procedimiento documentado para inspección y prueba?")</f>
        <v xml:space="preserve">5) Do you have a documented procedure for Inspection and Testing </v>
      </c>
      <c r="B176" s="193"/>
      <c r="C176" s="193"/>
      <c r="D176" s="76"/>
      <c r="E176" s="94"/>
      <c r="F176" s="135"/>
      <c r="G176" s="135"/>
      <c r="H176" s="135"/>
      <c r="I176" s="135"/>
      <c r="J176" s="135"/>
      <c r="K176" s="135"/>
      <c r="L176" s="135"/>
    </row>
    <row r="177" spans="1:12" s="134" customFormat="1" ht="15" customHeight="1" x14ac:dyDescent="0.25">
      <c r="A177" s="203"/>
      <c r="B177" s="203"/>
      <c r="C177" s="203"/>
      <c r="D177" s="74"/>
      <c r="E177" s="94"/>
      <c r="F177" s="135"/>
      <c r="G177" s="135"/>
      <c r="H177" s="135"/>
      <c r="I177" s="135"/>
      <c r="J177" s="135"/>
      <c r="K177" s="135"/>
      <c r="L177" s="135"/>
    </row>
    <row r="178" spans="1:12" s="134" customFormat="1" ht="15" customHeight="1" x14ac:dyDescent="0.25">
      <c r="A178" s="74"/>
      <c r="B178" s="204" t="str">
        <f>CHOOSE(A1,"Eingangskontrolle","Incoming Inspection","Vstupní kontrola","进料检验","Inspección de entrada")</f>
        <v>Incoming Inspection</v>
      </c>
      <c r="C178" s="204"/>
      <c r="D178" s="75" t="str">
        <f>D162</f>
        <v xml:space="preserve">           yes</v>
      </c>
      <c r="E178" s="94"/>
      <c r="F178" s="135"/>
      <c r="G178" s="135"/>
      <c r="H178" s="135"/>
      <c r="I178" s="135"/>
      <c r="J178" s="135"/>
      <c r="K178" s="135"/>
      <c r="L178" s="135"/>
    </row>
    <row r="179" spans="1:12" s="134" customFormat="1" ht="15" customHeight="1" x14ac:dyDescent="0.25">
      <c r="A179" s="77"/>
      <c r="B179" s="205"/>
      <c r="C179" s="205"/>
      <c r="D179" s="70" t="str">
        <f>D163</f>
        <v xml:space="preserve">            no</v>
      </c>
      <c r="E179" s="94"/>
      <c r="F179" s="135"/>
      <c r="G179" s="135"/>
      <c r="H179" s="135"/>
      <c r="I179" s="135"/>
      <c r="J179" s="135"/>
      <c r="K179" s="135"/>
      <c r="L179" s="135"/>
    </row>
    <row r="180" spans="1:12" s="134" customFormat="1" ht="15" customHeight="1" x14ac:dyDescent="0.25">
      <c r="A180" s="74"/>
      <c r="B180" s="206" t="str">
        <f>CHOOSE(A1,"Fertigungskontrolle","In-Process Inspection","Výrobní kontrola","过程检验","Inspeccion en proceso")</f>
        <v>In-Process Inspection</v>
      </c>
      <c r="C180" s="206"/>
      <c r="D180" s="69" t="str">
        <f>D162</f>
        <v xml:space="preserve">           yes</v>
      </c>
      <c r="E180" s="94"/>
      <c r="F180" s="135"/>
      <c r="G180" s="135"/>
      <c r="H180" s="135"/>
      <c r="I180" s="135"/>
      <c r="J180" s="135"/>
      <c r="K180" s="135"/>
      <c r="L180" s="135"/>
    </row>
    <row r="181" spans="1:12" s="134" customFormat="1" ht="15" customHeight="1" x14ac:dyDescent="0.25">
      <c r="A181" s="74"/>
      <c r="B181" s="205"/>
      <c r="C181" s="205"/>
      <c r="D181" s="70" t="str">
        <f>D163</f>
        <v xml:space="preserve">            no</v>
      </c>
      <c r="E181" s="94"/>
      <c r="F181" s="135"/>
      <c r="G181" s="135"/>
      <c r="H181" s="135"/>
      <c r="I181" s="135"/>
      <c r="J181" s="135"/>
      <c r="K181" s="135"/>
      <c r="L181" s="135"/>
    </row>
    <row r="182" spans="1:12" s="134" customFormat="1" ht="15" customHeight="1" x14ac:dyDescent="0.25">
      <c r="A182" s="74"/>
      <c r="B182" s="204" t="str">
        <f>CHOOSE(A1,"Warenausgangskontrolle","Final Inspection (before dispatch)","Výstupní kontrola","终检（发货前）","Inspeccion final")</f>
        <v>Final Inspection (before dispatch)</v>
      </c>
      <c r="C182" s="204"/>
      <c r="D182" s="75" t="str">
        <f>D162</f>
        <v xml:space="preserve">           yes</v>
      </c>
      <c r="E182" s="94"/>
      <c r="F182" s="135"/>
      <c r="G182" s="135"/>
      <c r="H182" s="135"/>
      <c r="I182" s="135"/>
      <c r="J182" s="135"/>
      <c r="K182" s="135"/>
      <c r="L182" s="135"/>
    </row>
    <row r="183" spans="1:12" s="134" customFormat="1" ht="15" customHeight="1" x14ac:dyDescent="0.25">
      <c r="A183" s="78"/>
      <c r="B183" s="205"/>
      <c r="C183" s="205"/>
      <c r="D183" s="70" t="str">
        <f>D163</f>
        <v xml:space="preserve">            no</v>
      </c>
      <c r="E183" s="94"/>
      <c r="F183" s="135"/>
      <c r="G183" s="135"/>
      <c r="H183" s="135"/>
      <c r="I183" s="135"/>
      <c r="J183" s="135"/>
      <c r="K183" s="135"/>
      <c r="L183" s="135"/>
    </row>
    <row r="184" spans="1:12" s="134" customFormat="1" ht="6" customHeight="1" x14ac:dyDescent="0.25">
      <c r="A184" s="192"/>
      <c r="B184" s="192"/>
      <c r="C184" s="192"/>
      <c r="D184" s="192"/>
      <c r="E184" s="94"/>
      <c r="F184" s="135"/>
      <c r="G184" s="135"/>
      <c r="H184" s="135"/>
      <c r="I184" s="135"/>
      <c r="J184" s="135"/>
      <c r="K184" s="135"/>
      <c r="L184" s="135"/>
    </row>
    <row r="185" spans="1:12" s="134" customFormat="1" ht="15" customHeight="1" x14ac:dyDescent="0.25">
      <c r="A185" s="193" t="str">
        <f>CHOOSE(A1,"6) Werden statistische Methoden zur Messung der Prozessfähigkeit angewendet?","6) Are statistical methods in use to measure process capabilities?","6) Využívají se k měření způsobilosti procesů statistické metody? ","是否运用统计方法进行过程量测研究？","6) ¿Se utilizan métodos estadísticos para medir las capacidades del proceso?")</f>
        <v>6) Are statistical methods in use to measure process capabilities?</v>
      </c>
      <c r="B185" s="193"/>
      <c r="C185" s="193"/>
      <c r="D185" s="69" t="str">
        <f>D162</f>
        <v xml:space="preserve">           yes</v>
      </c>
      <c r="E185" s="94"/>
      <c r="F185" s="135"/>
      <c r="G185" s="135"/>
      <c r="H185" s="135"/>
      <c r="I185" s="135"/>
      <c r="J185" s="135"/>
      <c r="K185" s="135"/>
      <c r="L185" s="135"/>
    </row>
    <row r="186" spans="1:12" s="134" customFormat="1" ht="15" customHeight="1" x14ac:dyDescent="0.25">
      <c r="A186" s="194"/>
      <c r="B186" s="194"/>
      <c r="C186" s="194"/>
      <c r="D186" s="70" t="str">
        <f>D163</f>
        <v xml:space="preserve">            no</v>
      </c>
      <c r="E186" s="94"/>
      <c r="F186" s="135"/>
      <c r="G186" s="135"/>
      <c r="H186" s="135"/>
      <c r="I186" s="135"/>
      <c r="J186" s="135"/>
      <c r="K186" s="135"/>
      <c r="L186" s="135"/>
    </row>
    <row r="187" spans="1:12" s="134" customFormat="1" ht="6" customHeight="1" x14ac:dyDescent="0.25">
      <c r="A187" s="192"/>
      <c r="B187" s="192"/>
      <c r="C187" s="192"/>
      <c r="D187" s="192"/>
      <c r="E187" s="133"/>
      <c r="F187" s="133"/>
      <c r="G187" s="133"/>
      <c r="H187" s="133"/>
      <c r="I187" s="135"/>
      <c r="J187" s="135"/>
      <c r="K187" s="135"/>
      <c r="L187" s="135"/>
    </row>
    <row r="188" spans="1:12" s="134" customFormat="1" ht="15" customHeight="1" x14ac:dyDescent="0.25">
      <c r="A188" s="207" t="str">
        <f>CHOOSE(A1,"7) Gibt es ein System für die Auswahl von Prüf-, Mess- und Testgeräten, für die Feststellung der Prüfmittelfähigkeit sowie deren regelmäßige Überprüfung?","7) Do you have a documented procedure for Selection and Calibration (incl. Capability Studies) of Measuring &amp; Test Equipment? ","7) Existuje systém pro výběr kontrolních, měřicích a testovacích zařízení, ke stanovení jejich způsobilosti pro měření a pro jejich pravidelnou kontrolu?","是否有选取及校验的流程记录（包含量测及测试设备的能力研究）","¿Tiene un procedimiento documentado para la selección y calibración (incluidos los estudios de capacidad) de los equipos de medición y prueba?")</f>
        <v xml:space="preserve">7) Do you have a documented procedure for Selection and Calibration (incl. Capability Studies) of Measuring &amp; Test Equipment? </v>
      </c>
      <c r="B188" s="207"/>
      <c r="C188" s="207"/>
      <c r="D188" s="69" t="str">
        <f>D162</f>
        <v xml:space="preserve">           yes</v>
      </c>
      <c r="E188" s="52"/>
      <c r="F188" s="52"/>
      <c r="G188" s="52"/>
      <c r="H188" s="166"/>
      <c r="I188" s="135"/>
      <c r="J188" s="135"/>
      <c r="K188" s="135"/>
      <c r="L188" s="135"/>
    </row>
    <row r="189" spans="1:12" s="134" customFormat="1" ht="15" customHeight="1" x14ac:dyDescent="0.25">
      <c r="A189" s="208"/>
      <c r="B189" s="208"/>
      <c r="C189" s="208"/>
      <c r="D189" s="70" t="str">
        <f>D163</f>
        <v xml:space="preserve">            no</v>
      </c>
      <c r="E189" s="52"/>
      <c r="F189" s="52"/>
      <c r="G189" s="52"/>
      <c r="H189" s="166"/>
      <c r="I189" s="135"/>
      <c r="J189" s="135"/>
      <c r="K189" s="135"/>
      <c r="L189" s="135"/>
    </row>
    <row r="190" spans="1:12" s="134" customFormat="1" ht="4.95" customHeight="1" x14ac:dyDescent="0.25">
      <c r="A190" s="192"/>
      <c r="B190" s="192"/>
      <c r="C190" s="192"/>
      <c r="D190" s="192"/>
      <c r="E190" s="94"/>
      <c r="F190" s="135"/>
      <c r="G190" s="135"/>
      <c r="H190" s="135"/>
      <c r="I190" s="135"/>
      <c r="J190" s="135"/>
      <c r="K190" s="135"/>
      <c r="L190" s="135"/>
    </row>
    <row r="191" spans="1:12" s="134" customFormat="1" ht="15" customHeight="1" x14ac:dyDescent="0.25">
      <c r="A191" s="193" t="str">
        <f>CHOOSE(A1,"8) Gibt es ein  System zur Identifizierung und Rückverfolgbarkeit von Materialien und Produkten in allen Fertigungsschritten?","8) Do you have a procedure for Product Identification and Traceability during all stages of the manufacturing  process?","8) Existuje systém zpětné dosledovatelnosti u materiálu a výrobků ve všech výrobních krocích?","是否定义生产各个阶段产品的标识性及可追溯性？","8) ¿Tiene un procedimiento para la Identificación y Trazabilidad del Producto durante todas las etapas del proceso de fabricación?")</f>
        <v>8) Do you have a procedure for Product Identification and Traceability during all stages of the manufacturing  process?</v>
      </c>
      <c r="B191" s="193"/>
      <c r="C191" s="193"/>
      <c r="D191" s="69" t="str">
        <f>D162</f>
        <v xml:space="preserve">           yes</v>
      </c>
      <c r="E191" s="94"/>
      <c r="F191" s="135"/>
      <c r="G191" s="135"/>
      <c r="H191" s="135"/>
      <c r="I191" s="135"/>
      <c r="J191" s="135"/>
      <c r="K191" s="135"/>
      <c r="L191" s="135"/>
    </row>
    <row r="192" spans="1:12" s="134" customFormat="1" ht="15" customHeight="1" x14ac:dyDescent="0.25">
      <c r="A192" s="194"/>
      <c r="B192" s="194"/>
      <c r="C192" s="194"/>
      <c r="D192" s="70" t="str">
        <f>D163</f>
        <v xml:space="preserve">            no</v>
      </c>
      <c r="E192" s="94"/>
      <c r="F192" s="135"/>
      <c r="G192" s="135"/>
      <c r="H192" s="135"/>
      <c r="I192" s="135"/>
      <c r="J192" s="135"/>
      <c r="K192" s="135"/>
      <c r="L192" s="135"/>
    </row>
    <row r="193" spans="1:12" s="134" customFormat="1" ht="6" customHeight="1" x14ac:dyDescent="0.25">
      <c r="A193" s="192"/>
      <c r="B193" s="192"/>
      <c r="C193" s="192"/>
      <c r="D193" s="192"/>
      <c r="E193" s="94"/>
      <c r="F193" s="135"/>
      <c r="G193" s="135"/>
      <c r="H193" s="135"/>
      <c r="I193" s="135"/>
      <c r="J193" s="135"/>
      <c r="K193" s="135"/>
      <c r="L193" s="135"/>
    </row>
    <row r="194" spans="1:12" s="134" customFormat="1" ht="15" customHeight="1" x14ac:dyDescent="0.25">
      <c r="A194" s="193" t="str">
        <f>CHOOSE(A1,"9) Gibt es ein System zur Qualifizierung und Evaluierung der Lieferanten?","9) Do you have a documented procedure for qualifying and evaluating suppliers ?","9) Existuje systém zařazení a hodnocení dodavatelů?","是否有对供应商审核及评估的记录及流程？","9) ¿Tiene un procedimiento documentado para calificar y evaluar a los proveedores?")</f>
        <v>9) Do you have a documented procedure for qualifying and evaluating suppliers ?</v>
      </c>
      <c r="B194" s="193"/>
      <c r="C194" s="193"/>
      <c r="D194" s="69" t="str">
        <f>D162</f>
        <v xml:space="preserve">           yes</v>
      </c>
      <c r="E194" s="94"/>
      <c r="F194" s="135"/>
      <c r="G194" s="135"/>
      <c r="H194" s="135"/>
      <c r="I194" s="135"/>
      <c r="J194" s="135"/>
      <c r="K194" s="135"/>
      <c r="L194" s="135"/>
    </row>
    <row r="195" spans="1:12" s="134" customFormat="1" ht="15" customHeight="1" x14ac:dyDescent="0.25">
      <c r="A195" s="194"/>
      <c r="B195" s="194"/>
      <c r="C195" s="194"/>
      <c r="D195" s="70" t="str">
        <f>D163</f>
        <v xml:space="preserve">            no</v>
      </c>
      <c r="E195" s="94"/>
      <c r="F195" s="135"/>
      <c r="G195" s="135"/>
      <c r="H195" s="135"/>
      <c r="I195" s="135"/>
      <c r="J195" s="135"/>
      <c r="K195" s="135"/>
      <c r="L195" s="135"/>
    </row>
    <row r="196" spans="1:12" s="134" customFormat="1" ht="6" customHeight="1" x14ac:dyDescent="0.25">
      <c r="A196" s="192"/>
      <c r="B196" s="192"/>
      <c r="C196" s="192"/>
      <c r="D196" s="192"/>
      <c r="E196" s="94"/>
      <c r="F196" s="135"/>
      <c r="G196" s="135"/>
      <c r="H196" s="135"/>
      <c r="I196" s="135"/>
      <c r="J196" s="135"/>
      <c r="K196" s="135"/>
      <c r="L196" s="135"/>
    </row>
    <row r="197" spans="1:12" s="134" customFormat="1" ht="15" customHeight="1" x14ac:dyDescent="0.25">
      <c r="A197" s="193" t="str">
        <f>CHOOSE(A1,"10) Gibt es ein System zur Sicherstellung des gezielten Einsatzes von Korrektur- und Vorbeugemaßnahmen (z.B. 8D-Bericht)?","10) Do you have a documented procedure for Corrective and Preventive Actions  (e.g. 8D-report)?","10) Existuje systém, který zajišťuje přijetí cílených nápravných a preventivních opatření (např. 8D-zpráva)?","是否有定义预防和矫正措施的流程（例如8-D)","10) ¿Tiene un procedimiento documentado para acciones correctivas y preventivas (por ejemplo, informe 8D)?")</f>
        <v>10) Do you have a documented procedure for Corrective and Preventive Actions  (e.g. 8D-report)?</v>
      </c>
      <c r="B197" s="193"/>
      <c r="C197" s="193"/>
      <c r="D197" s="69" t="str">
        <f>D162</f>
        <v xml:space="preserve">           yes</v>
      </c>
      <c r="E197" s="94"/>
      <c r="F197" s="135"/>
      <c r="G197" s="135"/>
      <c r="H197" s="135"/>
      <c r="I197" s="135"/>
      <c r="J197" s="135"/>
      <c r="K197" s="135"/>
      <c r="L197" s="135"/>
    </row>
    <row r="198" spans="1:12" s="134" customFormat="1" ht="15" customHeight="1" x14ac:dyDescent="0.25">
      <c r="A198" s="194"/>
      <c r="B198" s="194"/>
      <c r="C198" s="194"/>
      <c r="D198" s="70" t="str">
        <f>D163</f>
        <v xml:space="preserve">            no</v>
      </c>
      <c r="E198" s="94"/>
      <c r="F198" s="135"/>
      <c r="G198" s="135"/>
      <c r="H198" s="135"/>
      <c r="I198" s="135"/>
      <c r="J198" s="135"/>
      <c r="K198" s="135"/>
      <c r="L198" s="135"/>
    </row>
    <row r="199" spans="1:12" s="134" customFormat="1" ht="6" customHeight="1" x14ac:dyDescent="0.25">
      <c r="A199" s="192"/>
      <c r="B199" s="192"/>
      <c r="C199" s="192"/>
      <c r="D199" s="192"/>
      <c r="E199" s="94"/>
      <c r="F199" s="135"/>
      <c r="G199" s="135"/>
      <c r="H199" s="135"/>
      <c r="I199" s="135"/>
      <c r="J199" s="135"/>
      <c r="K199" s="135"/>
      <c r="L199" s="135"/>
    </row>
    <row r="200" spans="1:12" s="134" customFormat="1" ht="15" customHeight="1" x14ac:dyDescent="0.25">
      <c r="A200" s="193" t="str">
        <f>CHOOSE(A1,"11) Gibt es ein System zur kontinuierlichen Verbesserung von Produkten und Prozessen?","11) Do you have a documented procedure for CIP (Continous Improvement Process) activities?","11) Existuje systém neustálého zlepšování produktů a procesů?","是否有定义持续改进的流程？","11) ¿Tiene un procedimiento documentado para las actividades del CIP (Proceso de mejora continua)?")</f>
        <v>11) Do you have a documented procedure for CIP (Continous Improvement Process) activities?</v>
      </c>
      <c r="B200" s="193"/>
      <c r="C200" s="193"/>
      <c r="D200" s="69" t="str">
        <f>D162</f>
        <v xml:space="preserve">           yes</v>
      </c>
      <c r="E200" s="94"/>
      <c r="F200" s="135"/>
      <c r="G200" s="135"/>
      <c r="H200" s="135"/>
      <c r="I200" s="135"/>
      <c r="J200" s="135"/>
      <c r="K200" s="135"/>
      <c r="L200" s="135"/>
    </row>
    <row r="201" spans="1:12" s="134" customFormat="1" ht="15" customHeight="1" x14ac:dyDescent="0.25">
      <c r="A201" s="194"/>
      <c r="B201" s="194"/>
      <c r="C201" s="194"/>
      <c r="D201" s="70" t="str">
        <f>D163</f>
        <v xml:space="preserve">            no</v>
      </c>
      <c r="E201" s="94"/>
      <c r="F201" s="135"/>
      <c r="G201" s="135"/>
      <c r="H201" s="135"/>
      <c r="I201" s="135"/>
      <c r="J201" s="135"/>
      <c r="K201" s="135"/>
      <c r="L201" s="135"/>
    </row>
    <row r="202" spans="1:12" s="134" customFormat="1" ht="6" customHeight="1" x14ac:dyDescent="0.25">
      <c r="A202" s="192"/>
      <c r="B202" s="192"/>
      <c r="C202" s="192"/>
      <c r="D202" s="192"/>
      <c r="E202" s="94"/>
      <c r="F202" s="135"/>
      <c r="G202" s="135"/>
      <c r="H202" s="135"/>
      <c r="I202" s="135"/>
      <c r="J202" s="135"/>
      <c r="K202" s="135"/>
      <c r="L202" s="135"/>
    </row>
    <row r="203" spans="1:12" s="134" customFormat="1" ht="15" customHeight="1" x14ac:dyDescent="0.25">
      <c r="A203" s="193" t="str">
        <f>CHOOSE(A1,"12) Gibt es in Ihrem Unternehmen einen Standard zur Sicherstellung der Qualifizierung des Personals für die jeweiligen Aufgaben?","12) Do you have a procedure to qualify your  employees for all tasks?","12) Je ve vašem podniku určena norma k zajištění kvalifikace personálu pro příslušné úkoly?","是否有定义评估员工工作的流程？","12) ¿Tiene un procedimiento para calificar a sus empleados para todas las tareas?")</f>
        <v>12) Do you have a procedure to qualify your  employees for all tasks?</v>
      </c>
      <c r="B203" s="193"/>
      <c r="C203" s="193"/>
      <c r="D203" s="69" t="str">
        <f>D162</f>
        <v xml:space="preserve">           yes</v>
      </c>
      <c r="E203" s="94"/>
      <c r="F203" s="135"/>
      <c r="G203" s="135"/>
      <c r="H203" s="135"/>
      <c r="I203" s="135"/>
      <c r="J203" s="135"/>
      <c r="K203" s="135"/>
      <c r="L203" s="135"/>
    </row>
    <row r="204" spans="1:12" s="134" customFormat="1" ht="15" customHeight="1" x14ac:dyDescent="0.25">
      <c r="A204" s="194"/>
      <c r="B204" s="194"/>
      <c r="C204" s="194"/>
      <c r="D204" s="70" t="str">
        <f>D163</f>
        <v xml:space="preserve">            no</v>
      </c>
      <c r="E204" s="94"/>
      <c r="F204" s="135"/>
      <c r="G204" s="135"/>
      <c r="H204" s="135"/>
      <c r="I204" s="135"/>
      <c r="J204" s="135"/>
      <c r="K204" s="135"/>
      <c r="L204" s="135"/>
    </row>
    <row r="205" spans="1:12" s="134" customFormat="1" ht="6" customHeight="1" x14ac:dyDescent="0.25">
      <c r="A205" s="192"/>
      <c r="B205" s="192"/>
      <c r="C205" s="192"/>
      <c r="D205" s="192"/>
      <c r="E205" s="94"/>
      <c r="F205" s="135"/>
      <c r="G205" s="135"/>
      <c r="H205" s="135"/>
      <c r="I205" s="135"/>
      <c r="J205" s="135"/>
      <c r="K205" s="135"/>
      <c r="L205" s="135"/>
    </row>
    <row r="206" spans="1:12" s="134" customFormat="1" ht="15" customHeight="1" x14ac:dyDescent="0.25">
      <c r="A206" s="193" t="str">
        <f>CHOOSE(A1,"13) Werden in Ihrem Unternehmen folgende Q-Werkzeuge eingesetzt?","13) Are there any of these Q-tools implemented in your company?","13) Využívají se ve vašem podniku následující nástroje kvality?","公司是否有实施品质工具？","13) ¿Existe alguna de estas herramientas Q implementadas en su empresa?")</f>
        <v>13) Are there any of these Q-tools implemented in your company?</v>
      </c>
      <c r="B206" s="193"/>
      <c r="C206" s="193"/>
      <c r="D206" s="69"/>
      <c r="E206" s="94"/>
      <c r="F206" s="135"/>
      <c r="G206" s="135"/>
      <c r="H206" s="135"/>
      <c r="I206" s="135"/>
      <c r="J206" s="135"/>
      <c r="K206" s="135"/>
      <c r="L206" s="135"/>
    </row>
    <row r="207" spans="1:12" s="134" customFormat="1" ht="15" customHeight="1" x14ac:dyDescent="0.25">
      <c r="A207" s="203"/>
      <c r="B207" s="203"/>
      <c r="C207" s="203"/>
      <c r="D207" s="75"/>
      <c r="E207" s="94"/>
      <c r="F207" s="135"/>
      <c r="G207" s="135"/>
      <c r="H207" s="135"/>
      <c r="I207" s="135"/>
      <c r="J207" s="135"/>
      <c r="K207" s="135"/>
      <c r="L207" s="135"/>
    </row>
    <row r="208" spans="1:12" s="134" customFormat="1" ht="15" customHeight="1" x14ac:dyDescent="0.25">
      <c r="A208" s="72"/>
      <c r="B208" s="71" t="s">
        <v>20</v>
      </c>
      <c r="C208" s="141" t="str">
        <f>CHOOSE(A1,"     Ja","     yes","     ano","      是","      sí")</f>
        <v xml:space="preserve">     yes</v>
      </c>
      <c r="D208" s="141" t="str">
        <f>CHOOSE(A1,"  Nein","      no","      ne","      否","      no")</f>
        <v xml:space="preserve">      no</v>
      </c>
      <c r="E208" s="94"/>
      <c r="F208" s="135"/>
      <c r="G208" s="135"/>
      <c r="H208" s="135"/>
      <c r="I208" s="135"/>
      <c r="J208" s="135"/>
      <c r="K208" s="135"/>
      <c r="L208" s="135"/>
    </row>
    <row r="209" spans="1:12" s="134" customFormat="1" ht="15" customHeight="1" x14ac:dyDescent="0.25">
      <c r="A209" s="73"/>
      <c r="B209" s="71" t="s">
        <v>23</v>
      </c>
      <c r="C209" s="141" t="str">
        <f>C208</f>
        <v xml:space="preserve">     yes</v>
      </c>
      <c r="D209" s="141" t="str">
        <f>D208</f>
        <v xml:space="preserve">      no</v>
      </c>
      <c r="E209" s="94"/>
      <c r="F209" s="135"/>
      <c r="G209" s="135"/>
      <c r="H209" s="135"/>
      <c r="I209" s="135"/>
      <c r="J209" s="135"/>
      <c r="K209" s="135"/>
      <c r="L209" s="135"/>
    </row>
    <row r="210" spans="1:12" s="134" customFormat="1" ht="15" customHeight="1" x14ac:dyDescent="0.25">
      <c r="A210" s="71"/>
      <c r="B210" s="71" t="s">
        <v>21</v>
      </c>
      <c r="C210" s="141" t="str">
        <f>C208</f>
        <v xml:space="preserve">     yes</v>
      </c>
      <c r="D210" s="141" t="str">
        <f>D208</f>
        <v xml:space="preserve">      no</v>
      </c>
      <c r="E210" s="94"/>
      <c r="F210" s="135"/>
      <c r="G210" s="135"/>
      <c r="H210" s="135"/>
      <c r="I210" s="135"/>
      <c r="J210" s="135"/>
      <c r="K210" s="135"/>
      <c r="L210" s="135"/>
    </row>
    <row r="211" spans="1:12" s="134" customFormat="1" ht="15" customHeight="1" x14ac:dyDescent="0.25">
      <c r="A211" s="71"/>
      <c r="B211" s="71" t="s">
        <v>24</v>
      </c>
      <c r="C211" s="141" t="str">
        <f>C208</f>
        <v xml:space="preserve">     yes</v>
      </c>
      <c r="D211" s="141" t="str">
        <f>D208</f>
        <v xml:space="preserve">      no</v>
      </c>
      <c r="E211" s="94"/>
      <c r="F211" s="135"/>
      <c r="G211" s="135"/>
      <c r="H211" s="135"/>
      <c r="I211" s="135"/>
      <c r="J211" s="135"/>
      <c r="K211" s="135"/>
      <c r="L211" s="135"/>
    </row>
    <row r="212" spans="1:12" s="134" customFormat="1" ht="15" customHeight="1" x14ac:dyDescent="0.25">
      <c r="A212" s="73"/>
      <c r="B212" s="52" t="s">
        <v>22</v>
      </c>
      <c r="C212" s="141" t="str">
        <f>C208</f>
        <v xml:space="preserve">     yes</v>
      </c>
      <c r="D212" s="141" t="str">
        <f>D208</f>
        <v xml:space="preserve">      no</v>
      </c>
      <c r="E212" s="94"/>
      <c r="F212" s="135"/>
      <c r="G212" s="135"/>
      <c r="H212" s="135"/>
      <c r="I212" s="135"/>
      <c r="J212" s="135"/>
      <c r="K212" s="135"/>
      <c r="L212" s="135"/>
    </row>
    <row r="213" spans="1:12" s="134" customFormat="1" ht="15" customHeight="1" x14ac:dyDescent="0.25">
      <c r="A213" s="74"/>
      <c r="B213" s="74" t="s">
        <v>64</v>
      </c>
      <c r="C213" s="98" t="str">
        <f>C208</f>
        <v xml:space="preserve">     yes</v>
      </c>
      <c r="D213" s="141" t="str">
        <f>D208</f>
        <v xml:space="preserve">      no</v>
      </c>
      <c r="E213" s="94"/>
      <c r="F213" s="135"/>
      <c r="G213" s="135"/>
      <c r="H213" s="135"/>
      <c r="I213" s="135"/>
      <c r="J213" s="135"/>
      <c r="K213" s="135"/>
      <c r="L213" s="135"/>
    </row>
    <row r="214" spans="1:12" s="134" customFormat="1" ht="15" customHeight="1" x14ac:dyDescent="0.25">
      <c r="A214" s="34"/>
      <c r="B214" s="34"/>
      <c r="C214" s="34"/>
      <c r="D214" s="34"/>
      <c r="E214" s="94"/>
      <c r="F214" s="135"/>
      <c r="G214" s="135"/>
      <c r="H214" s="135"/>
      <c r="I214" s="135"/>
      <c r="J214" s="135"/>
      <c r="K214" s="135"/>
      <c r="L214" s="135"/>
    </row>
    <row r="215" spans="1:12" s="134" customFormat="1" ht="15" customHeight="1" x14ac:dyDescent="0.25">
      <c r="A215" s="132"/>
      <c r="B215" s="132"/>
      <c r="C215" s="132"/>
      <c r="D215" s="132"/>
      <c r="E215" s="94"/>
      <c r="F215" s="135"/>
      <c r="G215" s="135"/>
      <c r="H215" s="135"/>
      <c r="I215" s="135"/>
      <c r="J215" s="135"/>
      <c r="K215" s="135"/>
      <c r="L215" s="135"/>
    </row>
    <row r="216" spans="1:12" s="134" customFormat="1" ht="15" customHeight="1" x14ac:dyDescent="0.3">
      <c r="A216" s="211" t="str">
        <f>CHOOSE(A1,"6. Compliance und Nachhaltigkeit","6. Compliance and Sustainability","6. Dodržování předpisů a udržitelnost","6. 合规性和可持续性","6. Cumplimiento y sostenibilidad")</f>
        <v>6. Compliance and Sustainability</v>
      </c>
      <c r="B216" s="211"/>
      <c r="C216" s="211"/>
      <c r="D216" s="211"/>
      <c r="E216" s="94"/>
      <c r="F216" s="135"/>
      <c r="G216" s="135"/>
      <c r="H216" s="135"/>
      <c r="I216" s="135"/>
      <c r="J216" s="135"/>
      <c r="K216" s="135"/>
      <c r="L216" s="135"/>
    </row>
    <row r="217" spans="1:12" s="135" customFormat="1" ht="15" customHeight="1" x14ac:dyDescent="0.25">
      <c r="A217" s="136"/>
      <c r="B217" s="136"/>
      <c r="C217" s="136"/>
      <c r="D217" s="136"/>
    </row>
    <row r="218" spans="1:12" s="135" customFormat="1" ht="15" customHeight="1" x14ac:dyDescent="0.25">
      <c r="A218" s="171" t="str">
        <f>CHOOSE(A1,"1. Verfügen Sie über ein dokumentiertes Verfahren zur Bewertung von Nachhaltigkeitsrisiken in Ihrer Lieferkette?","1. Do you have a documented process for assessing sustainability risks in your supply chain?","1. Máte zdokumentovaný proces pro posuzování rizik udržitelnosti ve vašem dodavatelském řetězci?","1. 贵公司是否有书面记录的流程来评估供应链中的可持续性风险？","1. ¿Dispone de un proceso documentado para evaluar los riesgos de sostenibilidad en su cadena de suministro?")</f>
        <v>1. Do you have a documented process for assessing sustainability risks in your supply chain?</v>
      </c>
      <c r="B218" s="171"/>
      <c r="C218" s="171"/>
      <c r="D218" s="143" t="str">
        <f>$D$162</f>
        <v xml:space="preserve">           yes</v>
      </c>
    </row>
    <row r="219" spans="1:12" s="135" customFormat="1" ht="15" customHeight="1" x14ac:dyDescent="0.25">
      <c r="A219" s="177"/>
      <c r="B219" s="177"/>
      <c r="C219" s="177"/>
      <c r="D219" s="144" t="str">
        <f>$D$163</f>
        <v xml:space="preserve">            no</v>
      </c>
    </row>
    <row r="220" spans="1:12" s="135" customFormat="1" ht="4.95" customHeight="1" x14ac:dyDescent="0.25">
      <c r="A220" s="169"/>
      <c r="B220" s="169"/>
      <c r="C220" s="169"/>
      <c r="D220" s="169"/>
    </row>
    <row r="221" spans="1:12" s="135" customFormat="1" ht="15" customHeight="1" x14ac:dyDescent="0.25">
      <c r="A221" s="171" t="str">
        <f>CHOOSE(A1,"2. Welche Risiken werden bewertet? (Mehrfachauswahl)","2. Which risks are being assessed? (multiple choice)","2. Která rizika jsou posuzována? (více možností)","2. 正在评估哪些风险？（多选题）","2. ¿Qué riesgos se están evaluando? (opción múltiple)")</f>
        <v>2. Which risks are being assessed? (multiple choice)</v>
      </c>
      <c r="B221" s="171"/>
      <c r="C221" s="171"/>
      <c r="D221" s="145"/>
    </row>
    <row r="222" spans="1:12" s="135" customFormat="1" ht="15" customHeight="1" x14ac:dyDescent="0.25">
      <c r="A222" s="172"/>
      <c r="B222" s="172"/>
      <c r="C222" s="172"/>
      <c r="D222" s="146"/>
    </row>
    <row r="223" spans="1:12" s="135" customFormat="1" ht="15" customHeight="1" x14ac:dyDescent="0.25">
      <c r="A223" s="147"/>
      <c r="B223" s="142"/>
      <c r="C223" s="148" t="str">
        <f>CHOOSE(A1,"Menschenrechte","Human rights","Lidská práva","人权","Derechos humanos")</f>
        <v>Human rights</v>
      </c>
      <c r="D223" s="144"/>
    </row>
    <row r="224" spans="1:12" s="135" customFormat="1" ht="15" customHeight="1" x14ac:dyDescent="0.25">
      <c r="A224" s="146"/>
      <c r="B224" s="142"/>
      <c r="C224" s="148" t="str">
        <f>CHOOSE(A1,"Arbeitsbedingungen","Working conditions","Pracovní podmínky","工作条件","Condiciones de trabajo")</f>
        <v>Working conditions</v>
      </c>
      <c r="D224" s="144"/>
    </row>
    <row r="225" spans="1:4" s="135" customFormat="1" ht="15" customHeight="1" x14ac:dyDescent="0.25">
      <c r="A225" s="146"/>
      <c r="B225" s="142"/>
      <c r="C225" s="148" t="str">
        <f>CHOOSE(A1,"Umwelt","Environment","Prostředí","环境","Ambiente")</f>
        <v>Environment</v>
      </c>
      <c r="D225" s="144"/>
    </row>
    <row r="226" spans="1:4" s="135" customFormat="1" ht="15" customHeight="1" x14ac:dyDescent="0.25">
      <c r="A226" s="146"/>
      <c r="B226" s="142"/>
      <c r="C226" s="148" t="str">
        <f>CHOOSE(A1,"Korruption","corruption","korupce","腐败","corrupción")</f>
        <v>corruption</v>
      </c>
      <c r="D226" s="144"/>
    </row>
    <row r="227" spans="1:4" s="135" customFormat="1" ht="15" customHeight="1" x14ac:dyDescent="0.25">
      <c r="A227" s="146"/>
      <c r="B227" s="142"/>
      <c r="C227" s="148" t="str">
        <f>CHOOSE(A1,"sonstige","others","ostatní","其他","otros")</f>
        <v>others</v>
      </c>
      <c r="D227" s="144"/>
    </row>
    <row r="228" spans="1:4" s="135" customFormat="1" ht="15" customHeight="1" x14ac:dyDescent="0.25">
      <c r="A228" s="148"/>
      <c r="B228" s="148"/>
      <c r="C228" s="148"/>
      <c r="D228" s="144"/>
    </row>
    <row r="229" spans="1:4" s="135" customFormat="1" ht="6" customHeight="1" x14ac:dyDescent="0.25">
      <c r="A229" s="169"/>
      <c r="B229" s="169"/>
      <c r="C229" s="169"/>
      <c r="D229" s="169"/>
    </row>
    <row r="230" spans="1:4" s="135" customFormat="1" ht="15" customHeight="1" x14ac:dyDescent="0.25">
      <c r="A230" s="173" t="str">
        <f>CHOOSE(A1,"3. Werden Ihre Lieferanten hinsichtlich Umwelt- und Sozialstandards bewertet?","3. Are your suppliers assessed with regard to environmental and social standards?","3. Jsou vaši dodavatelé posuzováni z hlediska environmentálních a sociálních standardů?","3. 你们的供应商是否接受过环境和社会标准方面的评估？","3. ¿Se evalúa a sus proveedores en función de las normas medioambientales y sociales?")</f>
        <v>3. Are your suppliers assessed with regard to environmental and social standards?</v>
      </c>
      <c r="B230" s="173"/>
      <c r="C230" s="173"/>
      <c r="D230" s="143" t="str">
        <f>$D$162</f>
        <v xml:space="preserve">           yes</v>
      </c>
    </row>
    <row r="231" spans="1:4" s="135" customFormat="1" ht="15" customHeight="1" x14ac:dyDescent="0.25">
      <c r="A231" s="174"/>
      <c r="B231" s="174"/>
      <c r="C231" s="174"/>
      <c r="D231" s="144" t="str">
        <f>$D$163</f>
        <v xml:space="preserve">            no</v>
      </c>
    </row>
    <row r="232" spans="1:4" s="135" customFormat="1" ht="6" customHeight="1" x14ac:dyDescent="0.25">
      <c r="A232" s="169"/>
      <c r="B232" s="169"/>
      <c r="C232" s="169"/>
      <c r="D232" s="169"/>
    </row>
    <row r="233" spans="1:4" s="135" customFormat="1" ht="15" customHeight="1" x14ac:dyDescent="0.25">
      <c r="A233" s="171" t="str">
        <f>CHOOSE(A1,"4. Verfügt Ihr Unternehmen über dokumentierte Nachhaltigkeitsrichtlinien, wie z.B. einen Code of Conduct oder Supplier Code of Conduct?","4. Does your company have documented sustainability guidelines, such as a Code of Conduct or Supplier Code of Conduct?","4. Má vaše společnost zdokumentované směrnice pro udržitelnost, jako například kodex chování nebo kodex chování dodavatele?","4. 贵公司是否有书面的可持续发展准则，例如行为准则或供应商行为准则？","4. ¿Su empresa cuenta con directrices de sostenibilidad documentadas, como un Código de Conducta o un Código de Conducta para Proveedores?")</f>
        <v>4. Does your company have documented sustainability guidelines, such as a Code of Conduct or Supplier Code of Conduct?</v>
      </c>
      <c r="B233" s="171"/>
      <c r="C233" s="171"/>
      <c r="D233" s="143" t="str">
        <f>$D$162</f>
        <v xml:space="preserve">           yes</v>
      </c>
    </row>
    <row r="234" spans="1:4" s="135" customFormat="1" ht="15" customHeight="1" x14ac:dyDescent="0.25">
      <c r="A234" s="177"/>
      <c r="B234" s="177"/>
      <c r="C234" s="177"/>
      <c r="D234" s="144" t="str">
        <f>$D$163</f>
        <v xml:space="preserve">            no</v>
      </c>
    </row>
    <row r="235" spans="1:4" s="135" customFormat="1" ht="6" customHeight="1" x14ac:dyDescent="0.25">
      <c r="A235" s="169"/>
      <c r="B235" s="169"/>
      <c r="C235" s="169"/>
      <c r="D235" s="169"/>
    </row>
    <row r="236" spans="1:4" s="135" customFormat="1" ht="15" customHeight="1" x14ac:dyDescent="0.25">
      <c r="A236" s="171" t="str">
        <f>CHOOSE(A1,"5. Erfassen Sie Ihre CO₂-Emissionen (Scope 1, 2, 3) und/oder haben Klimaziele definiert?","5. Do you track your CO₂ emissions (Scope 1, 2, 3) and/or have you defined climate targets?","5. Sledujete své emise CO₂ (rozsah 1, 2, 3) a/nebo máte definované klimatické cíle?","5. 您是否跟踪您的二氧化碳排放量（范围 1、2、3）和/或您是否制定了气候目标？","5. ¿Realiza un seguimiento de sus emisiones de CO₂ (Alcance 1, 2, 3) y/o ha definido objetivos climáticos?")</f>
        <v>5. Do you track your CO₂ emissions (Scope 1, 2, 3) and/or have you defined climate targets?</v>
      </c>
      <c r="B236" s="171"/>
      <c r="C236" s="171"/>
      <c r="D236" s="143" t="str">
        <f>$D$162</f>
        <v xml:space="preserve">           yes</v>
      </c>
    </row>
    <row r="237" spans="1:4" s="135" customFormat="1" ht="15" customHeight="1" x14ac:dyDescent="0.25">
      <c r="A237" s="177"/>
      <c r="B237" s="177"/>
      <c r="C237" s="177"/>
      <c r="D237" s="144" t="str">
        <f>$D$163</f>
        <v xml:space="preserve">            no</v>
      </c>
    </row>
    <row r="238" spans="1:4" s="135" customFormat="1" ht="6" customHeight="1" x14ac:dyDescent="0.25">
      <c r="A238" s="169"/>
      <c r="B238" s="169"/>
      <c r="C238" s="169"/>
      <c r="D238" s="169"/>
    </row>
    <row r="239" spans="1:4" s="135" customFormat="1" ht="15" customHeight="1" x14ac:dyDescent="0.25">
      <c r="A239" s="171" t="str">
        <f>CHOOSE(A1,"6. Haben Sie Maßnahmen zur Sicherstellung von Menschenrechten implementiert (z. B. Verbot von Kinder- und Zwangsarbeit)?","6. Have you implemented measures to ensure human rights (e.g., prohibition of child and forced labor)?","6. Zavedli jste opatření k zajištění lidských práv (např. zákaz dětské a nucené práce)?","6. 您是否已采取措施保障人权（例如，禁止童工和强迫劳动）？","6. ¿Ha implementado medidas para garantizar los derechos humanos (por ejemplo, la prohibición del trabajo infantil y el trabajo forzoso)?")</f>
        <v>6. Have you implemented measures to ensure human rights (e.g., prohibition of child and forced labor)?</v>
      </c>
      <c r="B239" s="171"/>
      <c r="C239" s="171"/>
      <c r="D239" s="143" t="str">
        <f>$D$162</f>
        <v xml:space="preserve">           yes</v>
      </c>
    </row>
    <row r="240" spans="1:4" s="135" customFormat="1" ht="15" customHeight="1" x14ac:dyDescent="0.25">
      <c r="A240" s="177"/>
      <c r="B240" s="177"/>
      <c r="C240" s="177"/>
      <c r="D240" s="144" t="str">
        <f>$D$163</f>
        <v xml:space="preserve">            no</v>
      </c>
    </row>
    <row r="241" spans="1:8" s="135" customFormat="1" ht="4.95" customHeight="1" x14ac:dyDescent="0.25">
      <c r="A241" s="169"/>
      <c r="B241" s="169"/>
      <c r="C241" s="169"/>
      <c r="D241" s="169"/>
    </row>
    <row r="242" spans="1:8" s="135" customFormat="1" ht="15" customHeight="1" x14ac:dyDescent="0.25">
      <c r="A242" s="170" t="str">
        <f>CHOOSE(A1,"7. Enthalten Ihre Produkte Konfliktmineralien (Zinn, Tantal, Wolfram, Gold) oder andere kritische Rohstoffe gemäß EMRT-Umfang (z. B. Kupfer, Lithium, Nickel, Kobalt, Glimmer)?","7. Do your products contain conflict minerals (tin, tantalum, tungsten, gold) or other critical raw materials according to the EMRT scope (e.g. copper, lithium, nickel, cobalt, mica)?","7. Obsahují vaše produkty konfliktní minerály (cín, tantal, wolfram, zlato) nebo jiné kritické suroviny podle rozsahu EMRT (např. měď, lithium, nikl, kobalt, slída)?","7. 您的产品是否含有冲突矿产（锡、钽、钨、金）或根据 EMRT 范围列出的其他关键原材料（例如铜、锂、镍、钴、云母）？","7. ¿Sus productos contienen minerales de conflicto (estaño, tantalio, tungsteno, oro) u otras materias primas críticas según el alcance de la EMRT (por ejemplo, cobre, litio, níquel, cobalto, mica)?")</f>
        <v>7. Do your products contain conflict minerals (tin, tantalum, tungsten, gold) or other critical raw materials according to the EMRT scope (e.g. copper, lithium, nickel, cobalt, mica)?</v>
      </c>
      <c r="B242" s="171"/>
      <c r="C242" s="171"/>
      <c r="D242" s="143" t="str">
        <f>$D$162</f>
        <v xml:space="preserve">           yes</v>
      </c>
    </row>
    <row r="243" spans="1:8" s="135" customFormat="1" ht="15" customHeight="1" x14ac:dyDescent="0.25">
      <c r="A243" s="177"/>
      <c r="B243" s="177"/>
      <c r="C243" s="177"/>
      <c r="D243" s="144" t="str">
        <f>$D$163</f>
        <v xml:space="preserve">            no</v>
      </c>
    </row>
    <row r="244" spans="1:8" s="135" customFormat="1" ht="4.95" customHeight="1" x14ac:dyDescent="0.25">
      <c r="A244" s="169"/>
      <c r="B244" s="169"/>
      <c r="C244" s="169"/>
      <c r="D244" s="169"/>
    </row>
    <row r="245" spans="1:8" s="135" customFormat="1" ht="15" customHeight="1" x14ac:dyDescent="0.25">
      <c r="A245" s="170" t="str">
        <f>CHOOSE(A1,"8. Stellen Sie bei Bedarf eine aktuelle CMRT bzw. EMRT-Deklaration zur Verfügung?","8. Can you provide a current CMRT or EMRT declaration if required?","8. Můžete v případě potřeby poskytnout aktuální prohlášení CMRT nebo EMRT?","8. 如有需要，您能否提供最新的 CMRT 或 EMRT 声明？","8. ¿Puede proporcionar una declaración CMRT o EMRT vigente si fuera necesario?")</f>
        <v>8. Can you provide a current CMRT or EMRT declaration if required?</v>
      </c>
      <c r="B245" s="171"/>
      <c r="C245" s="171"/>
      <c r="D245" s="143" t="str">
        <f>$D$162</f>
        <v xml:space="preserve">           yes</v>
      </c>
    </row>
    <row r="246" spans="1:8" s="135" customFormat="1" ht="15" customHeight="1" x14ac:dyDescent="0.25">
      <c r="A246" s="177"/>
      <c r="B246" s="177"/>
      <c r="C246" s="177"/>
      <c r="D246" s="144" t="str">
        <f>$D$163</f>
        <v xml:space="preserve">            no</v>
      </c>
    </row>
    <row r="247" spans="1:8" s="135" customFormat="1" ht="6" customHeight="1" x14ac:dyDescent="0.25">
      <c r="A247" s="169"/>
      <c r="B247" s="169"/>
      <c r="C247" s="169"/>
      <c r="D247" s="169"/>
      <c r="E247" s="136"/>
      <c r="F247" s="136"/>
      <c r="G247" s="136"/>
      <c r="H247" s="136"/>
    </row>
    <row r="248" spans="1:8" s="135" customFormat="1" ht="15" customHeight="1" x14ac:dyDescent="0.25">
      <c r="A248" s="170" t="str">
        <f>CHOOSE(A1,"9. Enthalten Ihre Produkte SVHC-Stoffe (Substances of Very High Concern gemäß REACH)?","9. Do your products contain SVHC substances (Substances of Very High Concern according to REACH)?","9. Obsahují vaše výrobky látky SVHC (látky vzbuzující mimořádné obavy podle nařízení REACH)?","9. 您的产品是否含有 SVHC 物质（根据 REACH 法规认定的高度关注物质）？","9. ¿Sus productos contienen sustancias SVHC (sustancias de muy alta preocupación según REACH)?")</f>
        <v>9. Do your products contain SVHC substances (Substances of Very High Concern according to REACH)?</v>
      </c>
      <c r="B248" s="171"/>
      <c r="C248" s="171"/>
      <c r="D248" s="143" t="str">
        <f>$D$162</f>
        <v xml:space="preserve">           yes</v>
      </c>
      <c r="E248" s="139"/>
      <c r="F248" s="139"/>
      <c r="G248" s="139"/>
      <c r="H248" s="166"/>
    </row>
    <row r="249" spans="1:8" s="135" customFormat="1" ht="15" customHeight="1" x14ac:dyDescent="0.25">
      <c r="A249" s="177"/>
      <c r="B249" s="177"/>
      <c r="C249" s="177"/>
      <c r="D249" s="144" t="str">
        <f>$D$163</f>
        <v xml:space="preserve">            no</v>
      </c>
      <c r="E249" s="139"/>
      <c r="F249" s="139"/>
      <c r="G249" s="139"/>
      <c r="H249" s="166"/>
    </row>
    <row r="250" spans="1:8" s="135" customFormat="1" ht="4.95" customHeight="1" x14ac:dyDescent="0.25">
      <c r="A250" s="169"/>
      <c r="B250" s="169"/>
      <c r="C250" s="169"/>
      <c r="D250" s="169"/>
    </row>
    <row r="251" spans="1:8" s="135" customFormat="1" ht="15" customHeight="1" x14ac:dyDescent="0.25">
      <c r="A251" s="170" t="str">
        <f>CHOOSE(A1,"10. Enthalten Ihre Produkte folgende Werkstoffe und wenn ja, wie hoch ist die aktuelle Rezyklatqote?","10. Do your products contain the following materials and if so, what is the current recycled content?","10. Obsahují vaše výrobky následující materiály a pokud ano, jaký je v současné době podíl recyklovaných materiálů?","10. 您的产品是否含有以下材料？如果含有，目前的回收材料含量是多少？","10. ¿Sus productos contienen los siguientes materiales y, en caso afirmativo, cuál es el contenido reciclado actual?")</f>
        <v>10. Do your products contain the following materials and if so, what is the current recycled content?</v>
      </c>
      <c r="B251" s="171"/>
      <c r="C251" s="171"/>
      <c r="D251" s="143"/>
    </row>
    <row r="252" spans="1:8" s="135" customFormat="1" ht="15" customHeight="1" x14ac:dyDescent="0.25">
      <c r="A252" s="172"/>
      <c r="B252" s="172"/>
      <c r="C252" s="172"/>
      <c r="D252" s="149"/>
    </row>
    <row r="253" spans="1:8" s="135" customFormat="1" ht="15" customHeight="1" x14ac:dyDescent="0.25">
      <c r="A253" s="149"/>
      <c r="B253" s="149"/>
      <c r="C253" s="149"/>
      <c r="D253" s="167" t="str">
        <f>CHOOSE(A1,"Rezyklatquote","Recycled material rate","Míra recyklovaného materiálu","回收材料率","Tasa de material reciclado")</f>
        <v>Recycled material rate</v>
      </c>
    </row>
    <row r="254" spans="1:8" s="135" customFormat="1" ht="15" customHeight="1" x14ac:dyDescent="0.25">
      <c r="A254" s="150"/>
      <c r="B254" s="148" t="str">
        <f>CHOOSE(A1,"Kupfer","copper","měď","铜","cobre")</f>
        <v>copper</v>
      </c>
      <c r="C254" s="151" t="str">
        <f>CHOOSE(A1,"Ja                      Nein","yes                        no","ano                         ne","是                          否","sí                         no")</f>
        <v>yes                        no</v>
      </c>
      <c r="D254" s="152" t="s">
        <v>62</v>
      </c>
      <c r="E254" s="153"/>
    </row>
    <row r="255" spans="1:8" s="135" customFormat="1" ht="15" customHeight="1" x14ac:dyDescent="0.25">
      <c r="A255" s="150"/>
      <c r="B255" s="148" t="str">
        <f>CHOOSE(A1,"Stahl","steel","ocel","钢","acero")</f>
        <v>steel</v>
      </c>
      <c r="C255" s="151" t="str">
        <f>$C$254</f>
        <v>yes                        no</v>
      </c>
      <c r="D255" s="152" t="s">
        <v>62</v>
      </c>
      <c r="E255" s="153"/>
    </row>
    <row r="256" spans="1:8" s="135" customFormat="1" ht="15" customHeight="1" x14ac:dyDescent="0.25">
      <c r="A256" s="150"/>
      <c r="B256" s="148" t="str">
        <f>CHOOSE(A1,"Aluminium","aluminum","hliník","铝","aluminio")</f>
        <v>aluminum</v>
      </c>
      <c r="C256" s="151" t="str">
        <f>$C$254</f>
        <v>yes                        no</v>
      </c>
      <c r="D256" s="152" t="s">
        <v>62</v>
      </c>
      <c r="E256" s="153"/>
    </row>
    <row r="257" spans="1:12" s="135" customFormat="1" ht="15" customHeight="1" x14ac:dyDescent="0.25">
      <c r="A257" s="150"/>
      <c r="B257" s="148" t="str">
        <f>CHOOSE(A1,"Kunststoff","plastic","plast","塑料","plástico")</f>
        <v>plastic</v>
      </c>
      <c r="C257" s="151" t="str">
        <f>$C$254</f>
        <v>yes                        no</v>
      </c>
      <c r="D257" s="152" t="s">
        <v>62</v>
      </c>
      <c r="E257" s="153"/>
    </row>
    <row r="258" spans="1:12" s="135" customFormat="1" ht="15" customHeight="1" x14ac:dyDescent="0.25">
      <c r="A258" s="136"/>
      <c r="B258" s="136"/>
      <c r="C258" s="136"/>
      <c r="D258" s="136"/>
    </row>
    <row r="259" spans="1:12" s="135" customFormat="1" ht="6" customHeight="1" x14ac:dyDescent="0.25">
      <c r="A259" s="169"/>
      <c r="B259" s="169"/>
      <c r="C259" s="169"/>
      <c r="D259" s="169"/>
    </row>
    <row r="260" spans="1:12" s="135" customFormat="1" ht="15" customHeight="1" x14ac:dyDescent="0.25">
      <c r="A260" s="170" t="str">
        <f>CHOOSE(A1,"11. Falls die in Pkt. 10 angegebenen Werkstoffe in Ihren Produkten derzeit keinen Rezyklatanteil enthalten: Sind Sie in der Lage, Produkte mit Sekundärrohstoffanteilen anzubieten?","11. If the materials listed in point 10 do not currently contain any recycled content in your products: Are you able to offer products containing recycled materials?","11. Pokud materiály uvedené v bodě 10 v současné době neobsahují žádný recyklovaný obsah ve vašich produktech: Můžete nabídnout produkty obsahující recyklované materiály?","11. 如果第 10 点所列材料目前在您的产品中不含任何再生材料：您是否能够提供含有再生材料的产品？","11. Si los materiales enumerados en el punto 10 no contienen actualmente ningún contenido reciclado en sus productos: ¿Puede ofrecer productos que contengan materiales reciclados?")</f>
        <v>11. If the materials listed in point 10 do not currently contain any recycled content in your products: Are you able to offer products containing recycled materials?</v>
      </c>
      <c r="B260" s="190"/>
      <c r="C260" s="190"/>
      <c r="D260" s="143" t="str">
        <f>$D$162</f>
        <v xml:space="preserve">           yes</v>
      </c>
    </row>
    <row r="261" spans="1:12" s="135" customFormat="1" ht="15" customHeight="1" x14ac:dyDescent="0.25">
      <c r="A261" s="191"/>
      <c r="B261" s="191"/>
      <c r="C261" s="191"/>
      <c r="D261" s="144" t="str">
        <f>$D$163</f>
        <v xml:space="preserve">            no</v>
      </c>
    </row>
    <row r="262" spans="1:12" s="134" customFormat="1" ht="6" customHeight="1" x14ac:dyDescent="0.25">
      <c r="A262" s="210"/>
      <c r="B262" s="210"/>
      <c r="C262" s="210"/>
      <c r="D262" s="210"/>
      <c r="E262" s="94"/>
      <c r="F262" s="135"/>
      <c r="G262" s="135"/>
      <c r="H262" s="135"/>
      <c r="I262" s="135"/>
      <c r="J262" s="135"/>
      <c r="K262" s="135"/>
      <c r="L262" s="135"/>
    </row>
    <row r="263" spans="1:12" s="134" customFormat="1" ht="15" customHeight="1" thickBot="1" x14ac:dyDescent="0.3">
      <c r="A263" s="126"/>
      <c r="B263" s="126"/>
      <c r="C263" s="126"/>
      <c r="D263" s="126"/>
      <c r="E263" s="94"/>
      <c r="F263" s="135"/>
      <c r="G263" s="135"/>
      <c r="H263" s="135"/>
      <c r="I263" s="135"/>
      <c r="J263" s="135"/>
      <c r="K263" s="135"/>
      <c r="L263" s="135"/>
    </row>
    <row r="264" spans="1:12" s="134" customFormat="1" ht="22.2" customHeight="1" x14ac:dyDescent="0.25">
      <c r="A264" s="178"/>
      <c r="B264" s="179"/>
      <c r="C264" s="180"/>
      <c r="D264" s="181"/>
      <c r="E264" s="89"/>
      <c r="F264" s="135"/>
      <c r="G264" s="135"/>
      <c r="H264" s="135"/>
      <c r="I264" s="135"/>
      <c r="J264" s="135"/>
      <c r="K264" s="135"/>
      <c r="L264" s="135"/>
    </row>
    <row r="265" spans="1:12" s="134" customFormat="1" ht="13.2" customHeight="1" thickBot="1" x14ac:dyDescent="0.3">
      <c r="A265" s="182" t="str">
        <f>CHOOSE(A1,"Datum","Date","Datum","日期","Fecha")</f>
        <v>Date</v>
      </c>
      <c r="B265" s="183"/>
      <c r="C265" s="184" t="str">
        <f>CHOOSE(A1,"Name","Name","Jméno","姓名","Nombre")</f>
        <v>Name</v>
      </c>
      <c r="D265" s="185"/>
      <c r="E265" s="89"/>
      <c r="F265" s="135"/>
      <c r="G265" s="135"/>
      <c r="H265" s="135"/>
      <c r="I265" s="135"/>
      <c r="J265" s="135"/>
      <c r="K265" s="135"/>
      <c r="L265" s="135"/>
    </row>
    <row r="266" spans="1:12" s="134" customFormat="1" ht="15" customHeight="1" x14ac:dyDescent="0.25">
      <c r="A266" s="186"/>
      <c r="B266" s="186"/>
      <c r="C266" s="186"/>
      <c r="D266" s="186"/>
      <c r="E266" s="94"/>
      <c r="F266" s="135"/>
      <c r="G266" s="135"/>
      <c r="H266" s="135"/>
      <c r="I266" s="135"/>
      <c r="J266" s="135"/>
      <c r="K266" s="135"/>
      <c r="L266" s="135"/>
    </row>
    <row r="267" spans="1:12" s="134" customFormat="1" ht="15" customHeight="1" x14ac:dyDescent="0.25">
      <c r="A267" s="187"/>
      <c r="B267" s="187"/>
      <c r="C267" s="187"/>
      <c r="D267" s="187"/>
      <c r="E267" s="94"/>
      <c r="F267" s="135"/>
      <c r="G267" s="135"/>
      <c r="H267" s="135"/>
      <c r="I267" s="135"/>
      <c r="J267" s="135"/>
      <c r="K267" s="135"/>
      <c r="L267" s="135"/>
    </row>
    <row r="268" spans="1:12" s="134" customFormat="1" ht="15" customHeight="1" x14ac:dyDescent="0.25">
      <c r="A268" s="188" t="str">
        <f>CHOOSE(A1,"Bitte retournieren Sie den ausgefüllten Fragebogen und die geforderten Dokumente per Mail","Please return the questionnaire and the required documents via e-mail","Vyplněný formulář a požadované dokumenty nám laskavě zašlete e-mailem zpět.","请以邮件的形式反馈问卷及相关要求文件","Envíe el cuestionario y los documentos requeridos por correo electrónico")</f>
        <v>Please return the questionnaire and the required documents via e-mail</v>
      </c>
      <c r="B268" s="188"/>
      <c r="C268" s="188"/>
      <c r="D268" s="188"/>
      <c r="E268" s="92"/>
      <c r="F268" s="135"/>
      <c r="G268" s="135"/>
      <c r="H268" s="135"/>
      <c r="I268" s="135"/>
      <c r="J268" s="135"/>
      <c r="K268" s="135"/>
      <c r="L268" s="135"/>
    </row>
    <row r="269" spans="1:12" s="134" customFormat="1" ht="15" customHeight="1" x14ac:dyDescent="0.25">
      <c r="A269" s="187"/>
      <c r="B269" s="187"/>
      <c r="C269" s="187"/>
      <c r="D269" s="187"/>
      <c r="E269" s="94"/>
      <c r="F269" s="135"/>
      <c r="G269" s="135"/>
      <c r="H269" s="135"/>
      <c r="I269" s="135"/>
      <c r="J269" s="135"/>
      <c r="K269" s="135"/>
      <c r="L269" s="135"/>
    </row>
    <row r="270" spans="1:12" s="134" customFormat="1" ht="15" customHeight="1" x14ac:dyDescent="0.25">
      <c r="A270" s="189" t="str">
        <f>CHOOSE(A1,"W i r   d a n k e n   f ü r   I h r e   U n t e r s t ü t z u n g !","M a n y   t h a n k s   f o r   y o u r   a s s i s t a n c e !","D ě k u j e m e   V á m   z a   V a š i   p o d p o r u !","谢谢配合","Muchas gracias por su ayuda")</f>
        <v>M a n y   t h a n k s   f o r   y o u r   a s s i s t a n c e !</v>
      </c>
      <c r="B270" s="189"/>
      <c r="C270" s="189"/>
      <c r="D270" s="189"/>
      <c r="E270" s="93"/>
      <c r="F270" s="135"/>
      <c r="G270" s="135"/>
      <c r="H270" s="135"/>
      <c r="I270" s="135"/>
      <c r="J270" s="135"/>
      <c r="K270" s="135"/>
      <c r="L270" s="135"/>
    </row>
    <row r="271" spans="1:12" s="134" customFormat="1" ht="15" customHeight="1" thickBot="1" x14ac:dyDescent="0.3">
      <c r="A271" s="21"/>
      <c r="B271" s="21"/>
      <c r="C271" s="21"/>
      <c r="D271" s="21"/>
      <c r="E271" s="94"/>
      <c r="F271" s="135"/>
      <c r="G271" s="135"/>
      <c r="H271" s="135"/>
      <c r="I271" s="135"/>
      <c r="J271" s="135"/>
      <c r="K271" s="135"/>
      <c r="L271" s="135"/>
    </row>
    <row r="272" spans="1:12" s="134" customFormat="1" ht="15" customHeight="1" x14ac:dyDescent="0.25">
      <c r="A272" s="132"/>
      <c r="B272" s="132"/>
      <c r="C272" s="132"/>
      <c r="D272" s="132"/>
      <c r="E272" s="94"/>
      <c r="F272" s="135"/>
      <c r="G272" s="135"/>
      <c r="H272" s="135"/>
      <c r="I272" s="135"/>
      <c r="J272" s="135"/>
      <c r="K272" s="135"/>
      <c r="L272" s="135"/>
    </row>
    <row r="273" spans="1:12" s="134" customFormat="1" ht="15" customHeight="1" x14ac:dyDescent="0.25">
      <c r="A273" s="132"/>
      <c r="B273" s="132"/>
      <c r="C273" s="132"/>
      <c r="D273" s="132"/>
      <c r="E273" s="94"/>
      <c r="F273" s="135"/>
      <c r="G273" s="135"/>
      <c r="H273" s="135"/>
      <c r="I273" s="135"/>
      <c r="J273" s="135"/>
      <c r="K273" s="135"/>
      <c r="L273" s="135"/>
    </row>
    <row r="274" spans="1:12" s="134" customFormat="1" ht="15" customHeight="1" x14ac:dyDescent="0.25">
      <c r="A274" s="5"/>
      <c r="B274" s="5"/>
      <c r="C274" s="5"/>
      <c r="D274" s="5"/>
      <c r="E274" s="94"/>
      <c r="F274" s="135"/>
      <c r="G274" s="135"/>
      <c r="H274" s="135"/>
      <c r="I274" s="135"/>
      <c r="J274" s="135"/>
      <c r="K274" s="135"/>
      <c r="L274" s="135"/>
    </row>
    <row r="275" spans="1:12" s="134" customFormat="1" ht="15" customHeight="1" x14ac:dyDescent="0.25">
      <c r="A275" s="175" t="str">
        <f>CHOOSE(A1,"Wird durch Pollmann ausgefüllt !!","Only to be filled by Pollmann !!","Vyplní Pollmann !!","由珀尔曼填写 !!","Solo para ser llenado por Pollmann !!")</f>
        <v>Only to be filled by Pollmann !!</v>
      </c>
      <c r="B275" s="176"/>
      <c r="C275" s="5"/>
      <c r="D275" s="5"/>
      <c r="E275" s="94"/>
      <c r="F275" s="135"/>
      <c r="G275" s="135"/>
      <c r="H275" s="135"/>
      <c r="I275" s="135"/>
      <c r="J275" s="135"/>
      <c r="K275" s="135"/>
      <c r="L275" s="135"/>
    </row>
    <row r="276" spans="1:12" s="134" customFormat="1" ht="15" customHeight="1" x14ac:dyDescent="0.25">
      <c r="A276" s="5"/>
      <c r="B276" s="5"/>
      <c r="C276" s="5"/>
      <c r="D276" s="5"/>
      <c r="E276" s="94"/>
      <c r="F276" s="135"/>
      <c r="G276" s="135"/>
      <c r="H276" s="135"/>
      <c r="I276" s="135"/>
      <c r="J276" s="135"/>
      <c r="K276" s="135"/>
      <c r="L276" s="135"/>
    </row>
    <row r="277" spans="1:12" s="134" customFormat="1" ht="15" customHeight="1" x14ac:dyDescent="0.3">
      <c r="A277" s="209" t="str">
        <f>CHOOSE(A1,"Auswertung der Lieferantenselbstauskunft / Risikobewertung","Evaluation of the supplier self questionaire / risk assessment","Vyhodnocení údajů o dodavateli / posouzení rizika","供应商自评问卷评估/风险评估","Evaluación del auto cuestionario / evaluación de riesgos del proveedor")</f>
        <v>Evaluation of the supplier self questionaire / risk assessment</v>
      </c>
      <c r="B277" s="209"/>
      <c r="C277" s="209"/>
      <c r="D277" s="209"/>
      <c r="E277" s="94"/>
      <c r="F277" s="135"/>
      <c r="G277" s="135"/>
      <c r="H277" s="135"/>
      <c r="I277" s="135"/>
      <c r="J277" s="135"/>
      <c r="K277" s="135"/>
      <c r="L277" s="135"/>
    </row>
    <row r="278" spans="1:12" s="134" customFormat="1" ht="15" customHeight="1" x14ac:dyDescent="0.25">
      <c r="A278" s="5"/>
      <c r="B278" s="5"/>
      <c r="C278" s="5"/>
      <c r="D278" s="5"/>
      <c r="E278" s="94"/>
      <c r="F278" s="135"/>
      <c r="G278" s="135"/>
      <c r="H278" s="135"/>
      <c r="I278" s="135"/>
      <c r="J278" s="135"/>
      <c r="K278" s="135"/>
      <c r="L278" s="135"/>
    </row>
    <row r="279" spans="1:12" s="134" customFormat="1" ht="15" customHeight="1" x14ac:dyDescent="0.25">
      <c r="A279" s="45" t="str">
        <f>CHOOSE(A1,"Grund der Auswertung:","Reason for evaluation:","Odůvodnění hodnocení:","评估原因","Razón de la evaluación:")</f>
        <v>Reason for evaluation:</v>
      </c>
      <c r="B279" s="5" t="str">
        <f>CHOOSE(A1,"Erstkontakt","First contact","První kontakt","初评","Primer contacto")</f>
        <v>First contact</v>
      </c>
      <c r="C279" s="5"/>
      <c r="D279" s="5"/>
      <c r="E279" s="94"/>
      <c r="F279" s="135"/>
      <c r="G279" s="135"/>
      <c r="H279" s="135"/>
      <c r="I279" s="135"/>
      <c r="J279" s="135"/>
      <c r="K279" s="135"/>
      <c r="L279" s="135"/>
    </row>
    <row r="280" spans="1:12" s="134" customFormat="1" ht="15" customHeight="1" x14ac:dyDescent="0.25">
      <c r="A280" s="5"/>
      <c r="B280" s="5" t="str">
        <f>CHOOSE(A1,"Aktualisierung","Update","Aktualizace","更新","Actualizar")</f>
        <v>Update</v>
      </c>
      <c r="C280" s="5"/>
      <c r="D280" s="5"/>
      <c r="E280" s="94"/>
      <c r="F280" s="135"/>
      <c r="G280" s="135"/>
      <c r="H280" s="135"/>
      <c r="I280" s="135"/>
      <c r="J280" s="135"/>
      <c r="K280" s="135"/>
      <c r="L280" s="135"/>
    </row>
    <row r="281" spans="1:12" s="134" customFormat="1" ht="15" customHeight="1" x14ac:dyDescent="0.25">
      <c r="A281" s="46"/>
      <c r="B281" s="46"/>
      <c r="C281" s="46"/>
      <c r="D281" s="46"/>
      <c r="E281" s="94"/>
      <c r="F281" s="135"/>
      <c r="G281" s="135"/>
      <c r="H281" s="135"/>
      <c r="I281" s="135"/>
      <c r="J281" s="135"/>
      <c r="K281" s="135"/>
      <c r="L281" s="135"/>
    </row>
    <row r="282" spans="1:12" s="134" customFormat="1" ht="15" customHeight="1" x14ac:dyDescent="0.25">
      <c r="A282" s="80"/>
      <c r="B282" s="80"/>
      <c r="C282" s="80"/>
      <c r="D282" s="80"/>
      <c r="E282" s="94"/>
      <c r="F282" s="135"/>
      <c r="G282" s="135"/>
      <c r="H282" s="135"/>
      <c r="I282" s="135"/>
      <c r="J282" s="135"/>
      <c r="K282" s="135"/>
      <c r="L282" s="135"/>
    </row>
    <row r="283" spans="1:12" s="134" customFormat="1" ht="15" customHeight="1" x14ac:dyDescent="0.25">
      <c r="A283" s="139" t="str">
        <f>CHOOSE(A1,"Finanzielle Situation/Bonität","Financial situation/creditworthiness","Finanční situace/bonita","经济状况/信誉度","Situación financiera / solvencia")</f>
        <v>Financial situation/creditworthiness</v>
      </c>
      <c r="B283" s="138" t="str">
        <f>CHOOSE(A1,"geringes Risiko","low risk","nízké riziko","低风险","riesgo bajo")</f>
        <v>low risk</v>
      </c>
      <c r="C283" s="138" t="str">
        <f>CHOOSE(A1,"mittleres Risiko","middle risk","střední riziko","中等风险","riesgo medio")</f>
        <v>middle risk</v>
      </c>
      <c r="D283" s="138" t="str">
        <f>CHOOSE(A1,"hohes Risiko","high risk","vysoké riziko","高风险","alto riesgo")</f>
        <v>high risk</v>
      </c>
      <c r="E283" s="94"/>
      <c r="F283" s="135"/>
      <c r="G283" s="135"/>
      <c r="H283" s="135"/>
      <c r="I283" s="135"/>
      <c r="J283" s="135"/>
      <c r="K283" s="135"/>
      <c r="L283" s="135"/>
    </row>
    <row r="284" spans="1:12" s="134" customFormat="1" ht="15" customHeight="1" x14ac:dyDescent="0.25">
      <c r="A284" s="139" t="str">
        <f>CHOOSE(A1,"stabile Organisationsstruktur","Stable organizational structure","Stabilní organizační struktura","稳定的组织架构","Estructura organizativa estable")</f>
        <v>Stable organizational structure</v>
      </c>
      <c r="B284" s="138" t="str">
        <f>$B$283</f>
        <v>low risk</v>
      </c>
      <c r="C284" s="138" t="str">
        <f>$C$283</f>
        <v>middle risk</v>
      </c>
      <c r="D284" s="138" t="str">
        <f>$D$283</f>
        <v>high risk</v>
      </c>
      <c r="E284" s="94"/>
      <c r="F284" s="135"/>
      <c r="G284" s="135"/>
      <c r="H284" s="135"/>
      <c r="I284" s="135"/>
      <c r="J284" s="135"/>
      <c r="K284" s="135"/>
      <c r="L284" s="135"/>
    </row>
    <row r="285" spans="1:12" s="134" customFormat="1" ht="15" customHeight="1" x14ac:dyDescent="0.25">
      <c r="A285" s="139" t="str">
        <f>CHOOSE(A1,"stabile Marktposition","stable market position","Stabilní pozice na trhu","稳定的市场地位","Posición de mercado estable")</f>
        <v>stable market position</v>
      </c>
      <c r="B285" s="138" t="str">
        <f>$B$283</f>
        <v>low risk</v>
      </c>
      <c r="C285" s="138" t="str">
        <f t="shared" ref="C285:C286" si="4">$C$283</f>
        <v>middle risk</v>
      </c>
      <c r="D285" s="138" t="str">
        <f t="shared" ref="D285:D286" si="5">$D$283</f>
        <v>high risk</v>
      </c>
      <c r="E285" s="94"/>
      <c r="F285" s="135"/>
      <c r="G285" s="135"/>
      <c r="H285" s="135"/>
      <c r="I285" s="135"/>
      <c r="J285" s="135"/>
      <c r="K285" s="135"/>
      <c r="L285" s="135"/>
    </row>
    <row r="286" spans="1:12" s="134" customFormat="1" ht="15" customHeight="1" x14ac:dyDescent="0.25">
      <c r="A286" s="140" t="str">
        <f>CHOOSE(A1,"Austauschbarkeit des Lieferanten","Replaceability of the supplier","Vyměnitelnost dodavatele","供应商的可替代性","Reemplazabilidad del proveedor")</f>
        <v>Replaceability of the supplier</v>
      </c>
      <c r="B286" s="138" t="str">
        <f>$B$283</f>
        <v>low risk</v>
      </c>
      <c r="C286" s="138" t="str">
        <f t="shared" si="4"/>
        <v>middle risk</v>
      </c>
      <c r="D286" s="138" t="str">
        <f t="shared" si="5"/>
        <v>high risk</v>
      </c>
      <c r="E286" s="94"/>
      <c r="F286" s="135"/>
      <c r="G286" s="135"/>
      <c r="H286" s="135"/>
      <c r="I286" s="135"/>
      <c r="J286" s="135"/>
      <c r="K286" s="135"/>
      <c r="L286" s="135"/>
    </row>
    <row r="287" spans="1:12" s="134" customFormat="1" ht="15" customHeight="1" x14ac:dyDescent="0.25">
      <c r="A287" s="140" t="str">
        <f>CHOOSE(A1,"Umfeldbedingungen","Environmental conditions","Podmínky prostředí","环境条件","Condiciones ambientales")</f>
        <v>Environmental conditions</v>
      </c>
      <c r="B287" s="138" t="str">
        <f>$B$283</f>
        <v>low risk</v>
      </c>
      <c r="C287" s="138" t="str">
        <f>$C$283</f>
        <v>middle risk</v>
      </c>
      <c r="D287" s="138" t="str">
        <f>$D$283</f>
        <v>high risk</v>
      </c>
      <c r="E287" s="94"/>
      <c r="F287" s="135"/>
      <c r="G287" s="135"/>
      <c r="H287" s="135"/>
      <c r="I287" s="135"/>
      <c r="J287" s="135"/>
      <c r="K287" s="135"/>
      <c r="L287" s="135"/>
    </row>
    <row r="288" spans="1:12" s="134" customFormat="1" ht="15" customHeight="1" x14ac:dyDescent="0.25">
      <c r="A288" s="140" t="str">
        <f>CHOOSE(A1,"Compliance und Nachhaltigkeit","Compliance and sustainability","Dodržování předpisů a udržitelnost","合规性和可持续性","Cumplimiento y sostenibilidad")</f>
        <v>Compliance and sustainability</v>
      </c>
      <c r="B288" s="138" t="str">
        <f>$B$283</f>
        <v>low risk</v>
      </c>
      <c r="C288" s="138" t="str">
        <f>$C$283</f>
        <v>middle risk</v>
      </c>
      <c r="D288" s="138" t="str">
        <f>$D$283</f>
        <v>high risk</v>
      </c>
      <c r="E288" s="94"/>
      <c r="F288" s="135"/>
      <c r="G288" s="135"/>
      <c r="H288" s="135"/>
      <c r="I288" s="135"/>
      <c r="J288" s="135"/>
      <c r="K288" s="135"/>
      <c r="L288" s="135"/>
    </row>
    <row r="289" spans="1:12" s="134" customFormat="1" ht="15" customHeight="1" x14ac:dyDescent="0.25">
      <c r="A289" s="102"/>
      <c r="B289" s="46"/>
      <c r="C289" s="46"/>
      <c r="D289" s="46"/>
      <c r="E289" s="94"/>
      <c r="F289" s="135"/>
      <c r="G289" s="135"/>
      <c r="H289" s="135"/>
      <c r="I289" s="135"/>
      <c r="J289" s="135"/>
      <c r="K289" s="135"/>
      <c r="L289" s="135"/>
    </row>
    <row r="290" spans="1:12" s="134" customFormat="1" ht="15" customHeight="1" x14ac:dyDescent="0.25">
      <c r="A290" s="80"/>
      <c r="B290" s="80"/>
      <c r="C290" s="80"/>
      <c r="D290" s="80"/>
      <c r="E290" s="94"/>
      <c r="F290" s="135"/>
      <c r="G290" s="135"/>
      <c r="H290" s="135"/>
      <c r="I290" s="135"/>
      <c r="J290" s="135"/>
      <c r="K290" s="135"/>
      <c r="L290" s="135"/>
    </row>
    <row r="291" spans="1:12" s="134" customFormat="1" ht="15" customHeight="1" x14ac:dyDescent="0.25">
      <c r="A291" s="45" t="str">
        <f>CHOOSE(A1,"Auswertung bei Erstkontakt:","Evaluation at First Contact:","Vyhodnocení při prvním kontaktu:","首次接触评估","Evaluación en el primer contacto:")</f>
        <v>Evaluation at First Contact:</v>
      </c>
      <c r="B291" s="5"/>
      <c r="C291" s="5"/>
      <c r="D291" s="5"/>
      <c r="E291" s="94"/>
      <c r="F291" s="135"/>
      <c r="G291" s="135"/>
      <c r="H291" s="135"/>
      <c r="I291" s="135"/>
      <c r="J291" s="135"/>
      <c r="K291" s="135"/>
      <c r="L291" s="135"/>
    </row>
    <row r="292" spans="1:12" s="134" customFormat="1" ht="15" customHeight="1" x14ac:dyDescent="0.25">
      <c r="A292" s="5"/>
      <c r="B292" s="6"/>
      <c r="C292" s="9"/>
      <c r="D292" s="6"/>
      <c r="E292" s="94"/>
      <c r="F292" s="135"/>
      <c r="G292" s="135"/>
      <c r="H292" s="135"/>
      <c r="I292" s="135"/>
      <c r="J292" s="135"/>
      <c r="K292" s="135"/>
      <c r="L292" s="135"/>
    </row>
    <row r="293" spans="1:12" s="134" customFormat="1" ht="15" customHeight="1" x14ac:dyDescent="0.25">
      <c r="A293" s="48" t="str">
        <f>CHOOSE(A1,"Potential gegeben?","Potential given?","Existuje potenciál?","潜在给定","¿Potencial dado?")</f>
        <v>Potential given?</v>
      </c>
      <c r="B293" s="10" t="str">
        <f>CHOOSE(A1,"JA","YES","ANO","是","YES")</f>
        <v>YES</v>
      </c>
      <c r="C293" s="10" t="str">
        <f>CHOOSE(A1,"NEIN","NO","NE","否","NO")</f>
        <v>NO</v>
      </c>
      <c r="D293" s="7" t="str">
        <f>CHOOSE(A1,"(→ siehe Begründung)","(→ see substantiation)","(→ viz odůvodnění)","(→ 见证据)","(→ ver justificación)")</f>
        <v>(→ see substantiation)</v>
      </c>
      <c r="E293" s="94"/>
      <c r="F293" s="135"/>
      <c r="G293" s="135"/>
      <c r="H293" s="135"/>
      <c r="I293" s="135"/>
      <c r="J293" s="135"/>
      <c r="K293" s="135"/>
      <c r="L293" s="135"/>
    </row>
    <row r="294" spans="1:12" s="134" customFormat="1" ht="15" customHeight="1" x14ac:dyDescent="0.25">
      <c r="A294" s="5"/>
      <c r="B294" s="5"/>
      <c r="C294" s="5"/>
      <c r="D294" s="5"/>
      <c r="E294" s="94"/>
      <c r="F294" s="135"/>
      <c r="G294" s="135"/>
      <c r="H294" s="135"/>
      <c r="I294" s="135"/>
      <c r="J294" s="135"/>
      <c r="K294" s="135"/>
      <c r="L294" s="135"/>
    </row>
    <row r="295" spans="1:12" s="134" customFormat="1" ht="15" customHeight="1" x14ac:dyDescent="0.25">
      <c r="A295" s="48" t="str">
        <f>CHOOSE(A1,"Potentialanalyse sinnvoll?","Potential analyse meaningful?","Má potenciální analýza smysl?","潜在分析意义","Potencial analizar significativo?")</f>
        <v>Potential analyse meaningful?</v>
      </c>
      <c r="B295" s="10" t="str">
        <f>B293</f>
        <v>YES</v>
      </c>
      <c r="C295" s="10" t="str">
        <f>C293</f>
        <v>NO</v>
      </c>
      <c r="D295" s="7"/>
      <c r="E295" s="94"/>
      <c r="F295" s="135"/>
      <c r="G295" s="135"/>
      <c r="H295" s="135"/>
      <c r="I295" s="135"/>
      <c r="J295" s="135"/>
      <c r="K295" s="135"/>
      <c r="L295" s="135"/>
    </row>
    <row r="296" spans="1:12" s="134" customFormat="1" ht="15" customHeight="1" x14ac:dyDescent="0.25">
      <c r="A296" s="5"/>
      <c r="B296" s="5"/>
      <c r="C296" s="8"/>
      <c r="D296" s="5"/>
      <c r="E296" s="94"/>
      <c r="F296" s="135"/>
      <c r="G296" s="135"/>
      <c r="H296" s="135"/>
      <c r="I296" s="135"/>
      <c r="J296" s="135"/>
      <c r="K296" s="135"/>
      <c r="L296" s="135"/>
    </row>
    <row r="297" spans="1:12" s="134" customFormat="1" ht="15" customHeight="1" x14ac:dyDescent="0.25">
      <c r="A297" s="48" t="str">
        <f>CHOOSE(A1,"Potentialanalyse geplant?","Potential analyse planned?","Je potenciální analýza v plánu?","预计潜在分析","¿Análisis de potencial planeado?")</f>
        <v>Potential analyse planned?</v>
      </c>
      <c r="B297" s="110" t="str">
        <f>B295</f>
        <v>YES</v>
      </c>
      <c r="C297" s="110" t="str">
        <f>C295</f>
        <v>NO</v>
      </c>
      <c r="D297" s="17"/>
      <c r="E297" s="94"/>
      <c r="F297" s="135"/>
      <c r="G297" s="135"/>
      <c r="H297" s="135"/>
      <c r="I297" s="135"/>
      <c r="J297" s="135"/>
      <c r="K297" s="135"/>
      <c r="L297" s="135"/>
    </row>
    <row r="298" spans="1:12" s="134" customFormat="1" ht="15" customHeight="1" x14ac:dyDescent="0.25">
      <c r="A298" s="5"/>
      <c r="B298" s="5"/>
      <c r="C298" s="8"/>
      <c r="D298" s="5"/>
      <c r="E298" s="94"/>
      <c r="F298" s="135"/>
      <c r="G298" s="135"/>
      <c r="H298" s="135"/>
      <c r="I298" s="135"/>
      <c r="J298" s="135"/>
      <c r="K298" s="135"/>
      <c r="L298" s="135"/>
    </row>
    <row r="299" spans="1:12" s="134" customFormat="1" ht="15" customHeight="1" x14ac:dyDescent="0.25">
      <c r="A299" s="49" t="str">
        <f>CHOOSE(A1,"Begründung:","Substantiation:","Odůvodnění:","证据","Justificacion")</f>
        <v>Substantiation:</v>
      </c>
      <c r="B299" s="47"/>
      <c r="C299" s="47"/>
      <c r="D299" s="50"/>
      <c r="E299" s="94"/>
      <c r="F299" s="135"/>
      <c r="G299" s="135"/>
      <c r="H299" s="135"/>
      <c r="I299" s="135"/>
      <c r="J299" s="135"/>
      <c r="K299" s="135"/>
      <c r="L299" s="135"/>
    </row>
    <row r="300" spans="1:12" s="134" customFormat="1" ht="100.2" customHeight="1" x14ac:dyDescent="0.25">
      <c r="A300" s="200"/>
      <c r="B300" s="201"/>
      <c r="C300" s="201"/>
      <c r="D300" s="202"/>
      <c r="E300" s="94"/>
      <c r="F300" s="135"/>
      <c r="G300" s="135"/>
      <c r="H300" s="135"/>
      <c r="I300" s="135"/>
      <c r="J300" s="135"/>
      <c r="K300" s="135"/>
      <c r="L300" s="135"/>
    </row>
    <row r="301" spans="1:12" s="134" customFormat="1" ht="15" customHeight="1" x14ac:dyDescent="0.25">
      <c r="A301" s="5"/>
      <c r="B301" s="5"/>
      <c r="C301" s="5"/>
      <c r="D301" s="5"/>
      <c r="E301" s="94"/>
      <c r="F301" s="135"/>
      <c r="G301" s="135"/>
      <c r="H301" s="135"/>
      <c r="I301" s="135"/>
      <c r="J301" s="135"/>
      <c r="K301" s="135"/>
      <c r="L301" s="135"/>
    </row>
    <row r="302" spans="1:12" s="134" customFormat="1" ht="15" customHeight="1" x14ac:dyDescent="0.25">
      <c r="A302" s="45" t="str">
        <f>CHOOSE(A1,"Auswertung durchgeführt von:","Evaluation carried out by:","Vyhodnocení provedl:","评价执行者：","Evalucion elaborada por")</f>
        <v>Evaluation carried out by:</v>
      </c>
      <c r="B302" s="5"/>
      <c r="C302" s="5"/>
      <c r="D302" s="5"/>
      <c r="E302" s="94"/>
      <c r="F302" s="135"/>
      <c r="G302" s="135"/>
      <c r="H302" s="135"/>
      <c r="I302" s="135"/>
      <c r="J302" s="135"/>
      <c r="K302" s="135"/>
      <c r="L302" s="135"/>
    </row>
    <row r="303" spans="1:12" s="134" customFormat="1" ht="15" customHeight="1" x14ac:dyDescent="0.25">
      <c r="A303" s="5"/>
      <c r="B303" s="5"/>
      <c r="C303" s="5"/>
      <c r="D303" s="5"/>
      <c r="E303" s="94"/>
      <c r="F303" s="135"/>
      <c r="G303" s="135"/>
      <c r="H303" s="135"/>
      <c r="I303" s="135"/>
      <c r="J303" s="135"/>
      <c r="K303" s="135"/>
      <c r="L303" s="135"/>
    </row>
    <row r="304" spans="1:12" s="134" customFormat="1" ht="25.2" customHeight="1" x14ac:dyDescent="0.25">
      <c r="A304" s="68"/>
      <c r="B304" s="68"/>
      <c r="C304" s="68"/>
      <c r="D304" s="68" t="str">
        <f>IF(B1=1,"",VLOOKUP(B1,Data!A10:K15,10,0))</f>
        <v/>
      </c>
      <c r="E304" s="94"/>
      <c r="F304" s="135"/>
      <c r="G304" s="135"/>
      <c r="H304" s="135"/>
      <c r="I304" s="135"/>
      <c r="J304" s="135"/>
      <c r="K304" s="135"/>
      <c r="L304" s="135"/>
    </row>
    <row r="305" spans="1:12" s="134" customFormat="1" ht="25.2" customHeight="1" x14ac:dyDescent="0.25">
      <c r="A305" s="68"/>
      <c r="B305" s="68"/>
      <c r="C305" s="68"/>
      <c r="D305" s="68" t="str">
        <f>IF(B1=1,"",VLOOKUP(B1,Data!A10:K15,11,0))</f>
        <v/>
      </c>
      <c r="E305" s="94"/>
      <c r="F305" s="135"/>
      <c r="G305" s="135"/>
      <c r="H305" s="135"/>
      <c r="I305" s="135"/>
      <c r="J305" s="135"/>
      <c r="K305" s="135"/>
      <c r="L305" s="135"/>
    </row>
    <row r="306" spans="1:12" s="134" customFormat="1" ht="15" customHeight="1" x14ac:dyDescent="0.25">
      <c r="A306" s="51" t="str">
        <f>CHOOSE(A1,"Standort","Location","Pobočka","地点","Ubicacion")</f>
        <v>Location</v>
      </c>
      <c r="B306" s="51" t="str">
        <f>CHOOSE(A1,"Datum","Date","Datum","日期","Fecha")</f>
        <v>Date</v>
      </c>
      <c r="C306" s="51" t="str">
        <f>CHOOSE(A1,"Name","Name","Jméno","姓名","Nombre")</f>
        <v>Name</v>
      </c>
      <c r="D306" s="51" t="str">
        <f>CHOOSE(A1,"Funktion","Function","Funkce","职责","Funcion")</f>
        <v>Function</v>
      </c>
      <c r="E306" s="94"/>
      <c r="F306" s="135"/>
      <c r="G306" s="135"/>
      <c r="H306" s="135"/>
      <c r="I306" s="135"/>
      <c r="J306" s="135"/>
      <c r="K306" s="135"/>
      <c r="L306" s="135"/>
    </row>
    <row r="307" spans="1:12" s="134" customFormat="1" ht="13.8" thickBot="1" x14ac:dyDescent="0.3">
      <c r="A307" s="81"/>
      <c r="B307" s="81"/>
      <c r="C307" s="81"/>
      <c r="D307" s="81"/>
      <c r="E307" s="94"/>
      <c r="F307" s="135"/>
      <c r="G307" s="135"/>
      <c r="H307" s="135"/>
      <c r="I307" s="135"/>
      <c r="J307" s="135"/>
      <c r="K307" s="135"/>
      <c r="L307" s="135"/>
    </row>
    <row r="308" spans="1:12" s="134" customFormat="1" x14ac:dyDescent="0.25">
      <c r="A308" s="5"/>
      <c r="B308" s="5"/>
      <c r="C308" s="5"/>
      <c r="D308" s="5"/>
      <c r="E308" s="94"/>
      <c r="F308" s="135"/>
      <c r="G308" s="135"/>
      <c r="H308" s="135"/>
      <c r="I308" s="135"/>
      <c r="J308" s="135"/>
      <c r="K308" s="135"/>
      <c r="L308" s="135"/>
    </row>
    <row r="309" spans="1:12" s="134" customFormat="1" ht="15" customHeight="1" x14ac:dyDescent="0.25">
      <c r="A309" s="45" t="str">
        <f>CHOOSE(A1,"Auswertung bei Aktualisierung:","Evaluation in update:","Vyhodnocení při aktualizaci:","更新评估","Evaluacion en proceso de actualizacion")</f>
        <v>Evaluation in update:</v>
      </c>
      <c r="B309" s="84"/>
      <c r="C309" s="84"/>
      <c r="D309" s="84"/>
      <c r="E309" s="94"/>
      <c r="F309" s="135"/>
      <c r="G309" s="135"/>
      <c r="H309" s="135"/>
      <c r="I309" s="135"/>
      <c r="J309" s="135"/>
      <c r="K309" s="135"/>
      <c r="L309" s="135"/>
    </row>
    <row r="310" spans="1:12" s="164" customFormat="1" x14ac:dyDescent="0.25">
      <c r="A310" s="84"/>
      <c r="B310" s="84"/>
      <c r="C310" s="84"/>
      <c r="D310" s="84"/>
      <c r="F310" s="135"/>
      <c r="G310" s="135"/>
      <c r="H310" s="135"/>
      <c r="I310" s="135"/>
      <c r="J310" s="135"/>
      <c r="K310" s="135"/>
      <c r="L310" s="135"/>
    </row>
    <row r="311" spans="1:12" s="164" customFormat="1" ht="15" customHeight="1" x14ac:dyDescent="0.25">
      <c r="A311" s="49" t="str">
        <f>CHOOSE(A1,"Anmerkungen:","Remarks:","Připomínky:","备注","Observaciones")</f>
        <v>Remarks:</v>
      </c>
      <c r="B311" s="95"/>
      <c r="C311" s="95"/>
      <c r="D311" s="96"/>
      <c r="F311" s="135"/>
      <c r="G311" s="135"/>
      <c r="H311" s="135"/>
      <c r="I311" s="135"/>
      <c r="J311" s="135"/>
      <c r="K311" s="135"/>
      <c r="L311" s="135"/>
    </row>
    <row r="312" spans="1:12" s="164" customFormat="1" ht="100.2" customHeight="1" x14ac:dyDescent="0.25">
      <c r="A312" s="250"/>
      <c r="B312" s="251"/>
      <c r="C312" s="251"/>
      <c r="D312" s="252"/>
      <c r="F312" s="135"/>
      <c r="G312" s="135"/>
      <c r="H312" s="135"/>
      <c r="I312" s="135"/>
      <c r="J312" s="135"/>
      <c r="K312" s="135"/>
      <c r="L312" s="135"/>
    </row>
    <row r="313" spans="1:12" s="164" customFormat="1" ht="15" customHeight="1" x14ac:dyDescent="0.25">
      <c r="A313" s="84"/>
      <c r="B313" s="84"/>
      <c r="C313" s="84"/>
      <c r="D313" s="84"/>
      <c r="F313" s="135"/>
      <c r="G313" s="135"/>
      <c r="H313" s="135"/>
      <c r="I313" s="135"/>
      <c r="J313" s="135"/>
      <c r="K313" s="135"/>
      <c r="L313" s="135"/>
    </row>
    <row r="314" spans="1:12" s="164" customFormat="1" ht="15" customHeight="1" x14ac:dyDescent="0.25">
      <c r="A314" s="45" t="str">
        <f>CHOOSE(A1,"geprüft und Daten aktualisiert von:","Checked and updated by:","Data ověřil a aktualizoval:","检查及更新人：","Revisado y actualizado por")</f>
        <v>Checked and updated by:</v>
      </c>
      <c r="B314" s="84"/>
      <c r="C314" s="84"/>
      <c r="D314" s="84"/>
      <c r="F314" s="135"/>
      <c r="G314" s="135"/>
      <c r="H314" s="135"/>
      <c r="I314" s="135"/>
      <c r="J314" s="135"/>
      <c r="K314" s="135"/>
      <c r="L314" s="135"/>
    </row>
    <row r="315" spans="1:12" s="164" customFormat="1" ht="15" customHeight="1" x14ac:dyDescent="0.25">
      <c r="A315" s="84"/>
      <c r="B315" s="84"/>
      <c r="C315" s="84"/>
      <c r="D315" s="84"/>
      <c r="F315" s="135"/>
      <c r="G315" s="135"/>
      <c r="H315" s="135"/>
      <c r="I315" s="135"/>
      <c r="J315" s="135"/>
      <c r="K315" s="135"/>
      <c r="L315" s="135"/>
    </row>
    <row r="316" spans="1:12" s="164" customFormat="1" ht="25.2" customHeight="1" x14ac:dyDescent="0.25">
      <c r="A316" s="68"/>
      <c r="B316" s="68"/>
      <c r="C316" s="68"/>
      <c r="D316" s="68"/>
      <c r="F316" s="135"/>
      <c r="G316" s="135"/>
      <c r="H316" s="135"/>
      <c r="I316" s="135"/>
      <c r="J316" s="135"/>
      <c r="K316" s="135"/>
      <c r="L316" s="135"/>
    </row>
    <row r="317" spans="1:12" s="164" customFormat="1" ht="15" customHeight="1" x14ac:dyDescent="0.25">
      <c r="A317" s="86" t="str">
        <f>CHOOSE(A1,"Standort","Location","Pobočka","地点","Ubicacion")</f>
        <v>Location</v>
      </c>
      <c r="B317" s="86" t="str">
        <f>CHOOSE(A1,"Datum","Date","Datum","日期","Fecha")</f>
        <v>Date</v>
      </c>
      <c r="C317" s="86" t="str">
        <f>CHOOSE(A1,"Name","Name","Jméno","姓名","Nombre")</f>
        <v>Name</v>
      </c>
      <c r="D317" s="86" t="str">
        <f>CHOOSE(A1,"Funktion","Function","Funkce","职责","Funcion")</f>
        <v>Function</v>
      </c>
      <c r="F317" s="135"/>
      <c r="G317" s="135"/>
      <c r="H317" s="135"/>
      <c r="I317" s="135"/>
      <c r="J317" s="135"/>
      <c r="K317" s="135"/>
      <c r="L317" s="135"/>
    </row>
    <row r="318" spans="1:12" s="164" customFormat="1" x14ac:dyDescent="0.25">
      <c r="A318" s="85"/>
      <c r="B318" s="85"/>
      <c r="C318" s="85"/>
      <c r="D318" s="85"/>
      <c r="F318" s="135"/>
      <c r="G318" s="135"/>
      <c r="H318" s="135"/>
      <c r="I318" s="135"/>
      <c r="J318" s="135"/>
      <c r="K318" s="135"/>
      <c r="L318" s="135"/>
    </row>
    <row r="319" spans="1:12" s="134" customFormat="1" x14ac:dyDescent="0.25">
      <c r="A319" s="5"/>
      <c r="B319" s="5"/>
      <c r="C319" s="5"/>
      <c r="D319" s="5"/>
      <c r="E319" s="94"/>
      <c r="F319" s="135"/>
      <c r="G319" s="135"/>
      <c r="H319" s="135"/>
      <c r="I319" s="135"/>
      <c r="J319" s="135"/>
      <c r="K319" s="135"/>
      <c r="L319" s="135"/>
    </row>
    <row r="320" spans="1:12" s="134" customFormat="1" x14ac:dyDescent="0.25">
      <c r="A320"/>
      <c r="B320"/>
      <c r="C320"/>
      <c r="D320"/>
      <c r="E320" s="94"/>
      <c r="F320" s="135"/>
      <c r="G320" s="135"/>
      <c r="H320" s="135"/>
      <c r="I320" s="135"/>
      <c r="J320" s="135"/>
      <c r="K320" s="135"/>
      <c r="L320" s="135"/>
    </row>
    <row r="321" spans="1:12" s="134" customFormat="1" x14ac:dyDescent="0.25">
      <c r="A321"/>
      <c r="B321"/>
      <c r="C321"/>
      <c r="D321"/>
      <c r="E321" s="94"/>
      <c r="F321" s="135"/>
      <c r="G321" s="135"/>
      <c r="H321" s="135"/>
      <c r="I321" s="135"/>
      <c r="J321" s="135"/>
      <c r="K321" s="135"/>
      <c r="L321" s="135"/>
    </row>
    <row r="322" spans="1:12" s="134" customFormat="1" x14ac:dyDescent="0.25">
      <c r="A322"/>
      <c r="B322"/>
      <c r="C322"/>
      <c r="D322"/>
      <c r="E322" s="94"/>
      <c r="F322" s="135"/>
      <c r="G322" s="135"/>
      <c r="H322" s="135"/>
      <c r="I322" s="135"/>
      <c r="J322" s="135"/>
      <c r="K322" s="135"/>
      <c r="L322" s="135"/>
    </row>
    <row r="323" spans="1:12" s="134" customFormat="1" x14ac:dyDescent="0.25">
      <c r="A323"/>
      <c r="B323"/>
      <c r="C323"/>
      <c r="D323"/>
      <c r="E323" s="94"/>
      <c r="F323" s="135"/>
      <c r="G323" s="135"/>
      <c r="H323" s="135"/>
      <c r="I323" s="135"/>
      <c r="J323" s="135"/>
      <c r="K323" s="135"/>
      <c r="L323" s="135"/>
    </row>
    <row r="324" spans="1:12" s="134" customFormat="1" x14ac:dyDescent="0.25">
      <c r="A324"/>
      <c r="B324"/>
      <c r="C324"/>
      <c r="D324"/>
      <c r="E324" s="94"/>
      <c r="F324" s="135"/>
      <c r="G324" s="135"/>
      <c r="H324" s="135"/>
      <c r="I324" s="135"/>
      <c r="J324" s="135"/>
      <c r="K324" s="135"/>
      <c r="L324" s="135"/>
    </row>
    <row r="325" spans="1:12" s="134" customFormat="1" x14ac:dyDescent="0.25">
      <c r="A325"/>
      <c r="B325"/>
      <c r="C325"/>
      <c r="D325"/>
      <c r="E325" s="94"/>
      <c r="F325" s="135"/>
      <c r="G325" s="135"/>
      <c r="H325" s="135"/>
      <c r="I325" s="135"/>
      <c r="J325" s="135"/>
      <c r="K325" s="135"/>
      <c r="L325" s="135"/>
    </row>
    <row r="326" spans="1:12" s="134" customFormat="1" x14ac:dyDescent="0.25">
      <c r="A326"/>
      <c r="B326"/>
      <c r="C326"/>
      <c r="D326"/>
      <c r="E326" s="94"/>
      <c r="F326" s="135"/>
      <c r="G326" s="135"/>
      <c r="H326" s="135"/>
      <c r="I326" s="135"/>
      <c r="J326" s="135"/>
      <c r="K326" s="135"/>
      <c r="L326" s="135"/>
    </row>
    <row r="327" spans="1:12" s="134" customFormat="1" x14ac:dyDescent="0.25">
      <c r="A327"/>
      <c r="B327"/>
      <c r="C327"/>
      <c r="D327"/>
      <c r="E327" s="94"/>
      <c r="F327" s="135"/>
      <c r="G327" s="135"/>
      <c r="H327" s="135"/>
      <c r="I327" s="135"/>
      <c r="J327" s="135"/>
      <c r="K327" s="135"/>
      <c r="L327" s="135"/>
    </row>
    <row r="328" spans="1:12" s="134" customFormat="1" x14ac:dyDescent="0.25">
      <c r="A328"/>
      <c r="B328"/>
      <c r="C328"/>
      <c r="D328"/>
      <c r="E328" s="94"/>
      <c r="F328" s="135"/>
      <c r="G328" s="135"/>
      <c r="H328" s="135"/>
      <c r="I328" s="135"/>
      <c r="J328" s="135"/>
      <c r="K328" s="135"/>
      <c r="L328" s="135"/>
    </row>
    <row r="329" spans="1:12" s="134" customFormat="1" x14ac:dyDescent="0.25">
      <c r="A329"/>
      <c r="B329"/>
      <c r="C329"/>
      <c r="D329"/>
      <c r="E329" s="94"/>
      <c r="F329" s="135"/>
      <c r="G329" s="135"/>
      <c r="H329" s="135"/>
      <c r="I329" s="135"/>
      <c r="J329" s="135"/>
      <c r="K329" s="135"/>
      <c r="L329" s="135"/>
    </row>
    <row r="330" spans="1:12" s="134" customFormat="1" x14ac:dyDescent="0.25">
      <c r="A330"/>
      <c r="B330"/>
      <c r="C330"/>
      <c r="D330"/>
      <c r="E330" s="94"/>
      <c r="F330" s="135"/>
      <c r="G330" s="135"/>
      <c r="H330" s="135"/>
      <c r="I330" s="135"/>
      <c r="J330" s="135"/>
      <c r="K330" s="135"/>
      <c r="L330" s="135"/>
    </row>
    <row r="331" spans="1:12" s="134" customFormat="1" x14ac:dyDescent="0.25">
      <c r="A331"/>
      <c r="B331"/>
      <c r="C331"/>
      <c r="D331"/>
      <c r="E331" s="94"/>
      <c r="F331" s="135"/>
      <c r="G331" s="135"/>
      <c r="H331" s="135"/>
      <c r="I331" s="135"/>
      <c r="J331" s="135"/>
      <c r="K331" s="135"/>
      <c r="L331" s="135"/>
    </row>
    <row r="332" spans="1:12" s="134" customFormat="1" x14ac:dyDescent="0.25">
      <c r="A332"/>
      <c r="B332"/>
      <c r="C332"/>
      <c r="D332"/>
      <c r="E332" s="94"/>
      <c r="F332" s="135"/>
      <c r="G332" s="135"/>
      <c r="H332" s="135"/>
      <c r="I332" s="135"/>
      <c r="J332" s="135"/>
      <c r="K332" s="135"/>
      <c r="L332" s="135"/>
    </row>
    <row r="333" spans="1:12" s="134" customFormat="1" x14ac:dyDescent="0.25">
      <c r="A333"/>
      <c r="B333"/>
      <c r="C333"/>
      <c r="D333"/>
      <c r="E333" s="94"/>
      <c r="F333" s="135"/>
      <c r="G333" s="135"/>
      <c r="H333" s="135"/>
      <c r="I333" s="135"/>
      <c r="J333" s="135"/>
      <c r="K333" s="135"/>
      <c r="L333" s="135"/>
    </row>
    <row r="334" spans="1:12" s="134" customFormat="1" x14ac:dyDescent="0.25">
      <c r="A334"/>
      <c r="B334"/>
      <c r="C334"/>
      <c r="D334"/>
      <c r="E334" s="94"/>
      <c r="F334" s="135"/>
      <c r="G334" s="135"/>
      <c r="H334" s="135"/>
      <c r="I334" s="135"/>
      <c r="J334" s="135"/>
      <c r="K334" s="135"/>
      <c r="L334" s="135"/>
    </row>
    <row r="335" spans="1:12" s="134" customFormat="1" x14ac:dyDescent="0.25">
      <c r="A335"/>
      <c r="B335"/>
      <c r="C335"/>
      <c r="D335"/>
      <c r="E335" s="94"/>
      <c r="F335" s="135"/>
      <c r="G335" s="135"/>
      <c r="H335" s="135"/>
      <c r="I335" s="135"/>
      <c r="J335" s="135"/>
      <c r="K335" s="135"/>
      <c r="L335" s="135"/>
    </row>
    <row r="336" spans="1:12" s="134" customFormat="1" x14ac:dyDescent="0.25">
      <c r="A336"/>
      <c r="B336"/>
      <c r="C336"/>
      <c r="D336"/>
      <c r="E336" s="94"/>
      <c r="F336" s="135"/>
      <c r="G336" s="135"/>
      <c r="H336" s="135"/>
      <c r="I336" s="135"/>
      <c r="J336" s="135"/>
      <c r="K336" s="135"/>
      <c r="L336" s="135"/>
    </row>
    <row r="337" spans="1:12" s="134" customFormat="1" x14ac:dyDescent="0.25">
      <c r="A337"/>
      <c r="B337"/>
      <c r="C337"/>
      <c r="D337"/>
      <c r="E337" s="94"/>
      <c r="F337" s="135"/>
      <c r="G337" s="135"/>
      <c r="H337" s="135"/>
      <c r="I337" s="135"/>
      <c r="J337" s="135"/>
      <c r="K337" s="135"/>
      <c r="L337" s="135"/>
    </row>
    <row r="338" spans="1:12" s="134" customFormat="1" x14ac:dyDescent="0.25">
      <c r="A338"/>
      <c r="B338"/>
      <c r="C338"/>
      <c r="D338"/>
      <c r="E338" s="94"/>
      <c r="F338" s="135"/>
      <c r="G338" s="135"/>
      <c r="H338" s="135"/>
      <c r="I338" s="135"/>
      <c r="J338" s="135"/>
      <c r="K338" s="135"/>
      <c r="L338" s="135"/>
    </row>
    <row r="339" spans="1:12" s="134" customFormat="1" x14ac:dyDescent="0.25">
      <c r="A339"/>
      <c r="B339"/>
      <c r="C339"/>
      <c r="D339"/>
      <c r="E339" s="94"/>
      <c r="F339" s="135"/>
      <c r="G339" s="135"/>
      <c r="H339" s="135"/>
      <c r="I339" s="135"/>
      <c r="J339" s="135"/>
      <c r="K339" s="135"/>
      <c r="L339" s="135"/>
    </row>
    <row r="340" spans="1:12" s="134" customFormat="1" x14ac:dyDescent="0.25">
      <c r="A340"/>
      <c r="B340"/>
      <c r="C340"/>
      <c r="D340"/>
      <c r="E340" s="94"/>
      <c r="F340" s="135"/>
      <c r="G340" s="135"/>
      <c r="H340" s="135"/>
      <c r="I340" s="135"/>
      <c r="J340" s="135"/>
      <c r="K340" s="135"/>
      <c r="L340" s="135"/>
    </row>
    <row r="341" spans="1:12" s="134" customFormat="1" x14ac:dyDescent="0.25">
      <c r="A341"/>
      <c r="B341"/>
      <c r="C341"/>
      <c r="D341"/>
      <c r="E341" s="94"/>
      <c r="F341" s="135"/>
      <c r="G341" s="135"/>
      <c r="H341" s="135"/>
      <c r="I341" s="135"/>
      <c r="J341" s="135"/>
      <c r="K341" s="135"/>
      <c r="L341" s="135"/>
    </row>
    <row r="342" spans="1:12" s="134" customFormat="1" x14ac:dyDescent="0.25">
      <c r="A342"/>
      <c r="B342"/>
      <c r="C342"/>
      <c r="D342"/>
      <c r="E342" s="94"/>
      <c r="F342" s="135"/>
      <c r="G342" s="135"/>
      <c r="H342" s="135"/>
      <c r="I342" s="135"/>
      <c r="J342" s="135"/>
      <c r="K342" s="135"/>
      <c r="L342" s="135"/>
    </row>
    <row r="343" spans="1:12" s="134" customFormat="1" x14ac:dyDescent="0.25">
      <c r="A343"/>
      <c r="B343"/>
      <c r="C343"/>
      <c r="D343"/>
      <c r="E343" s="94"/>
      <c r="F343" s="135"/>
      <c r="G343" s="135"/>
      <c r="H343" s="135"/>
      <c r="I343" s="135"/>
      <c r="J343" s="135"/>
      <c r="K343" s="135"/>
      <c r="L343" s="135"/>
    </row>
    <row r="344" spans="1:12" s="134" customFormat="1" x14ac:dyDescent="0.25">
      <c r="A344"/>
      <c r="B344"/>
      <c r="C344"/>
      <c r="D344"/>
      <c r="E344" s="94"/>
      <c r="F344" s="135"/>
      <c r="G344" s="135"/>
      <c r="H344" s="135"/>
      <c r="I344" s="135"/>
      <c r="J344" s="135"/>
      <c r="K344" s="135"/>
      <c r="L344" s="135"/>
    </row>
    <row r="345" spans="1:12" s="134" customFormat="1" x14ac:dyDescent="0.25">
      <c r="A345"/>
      <c r="B345"/>
      <c r="C345"/>
      <c r="D345"/>
      <c r="E345" s="94"/>
      <c r="F345" s="135"/>
      <c r="G345" s="135"/>
      <c r="H345" s="135"/>
      <c r="I345" s="135"/>
      <c r="J345" s="135"/>
      <c r="K345" s="135"/>
      <c r="L345" s="135"/>
    </row>
    <row r="346" spans="1:12" s="134" customFormat="1" x14ac:dyDescent="0.25">
      <c r="A346"/>
      <c r="B346"/>
      <c r="C346"/>
      <c r="D346"/>
      <c r="E346" s="94"/>
      <c r="F346" s="135"/>
      <c r="G346" s="135"/>
      <c r="H346" s="135"/>
      <c r="I346" s="135"/>
      <c r="J346" s="135"/>
      <c r="K346" s="135"/>
      <c r="L346" s="135"/>
    </row>
    <row r="347" spans="1:12" s="134" customFormat="1" x14ac:dyDescent="0.25">
      <c r="A347"/>
      <c r="B347"/>
      <c r="C347"/>
      <c r="D347"/>
      <c r="E347" s="94"/>
      <c r="F347" s="135"/>
      <c r="G347" s="135"/>
      <c r="H347" s="135"/>
      <c r="I347" s="135"/>
      <c r="J347" s="135"/>
      <c r="K347" s="135"/>
      <c r="L347" s="135"/>
    </row>
    <row r="348" spans="1:12" s="134" customFormat="1" x14ac:dyDescent="0.25">
      <c r="A348"/>
      <c r="B348"/>
      <c r="C348"/>
      <c r="D348"/>
      <c r="E348" s="94"/>
      <c r="F348" s="135"/>
      <c r="G348" s="135"/>
      <c r="H348" s="135"/>
      <c r="I348" s="135"/>
      <c r="J348" s="135"/>
      <c r="K348" s="135"/>
      <c r="L348" s="135"/>
    </row>
    <row r="349" spans="1:12" s="134" customFormat="1" x14ac:dyDescent="0.25">
      <c r="A349"/>
      <c r="B349"/>
      <c r="C349"/>
      <c r="D349"/>
      <c r="E349" s="94"/>
      <c r="F349" s="135"/>
      <c r="G349" s="135"/>
      <c r="H349" s="135"/>
      <c r="I349" s="135"/>
      <c r="J349" s="135"/>
      <c r="K349" s="135"/>
      <c r="L349" s="135"/>
    </row>
    <row r="350" spans="1:12" s="134" customFormat="1" x14ac:dyDescent="0.25">
      <c r="A350"/>
      <c r="B350"/>
      <c r="C350"/>
      <c r="D350"/>
      <c r="E350" s="94"/>
      <c r="F350" s="135"/>
      <c r="G350" s="135"/>
      <c r="H350" s="135"/>
      <c r="I350" s="135"/>
      <c r="J350" s="135"/>
      <c r="K350" s="135"/>
      <c r="L350" s="135"/>
    </row>
    <row r="351" spans="1:12" s="134" customFormat="1" x14ac:dyDescent="0.25">
      <c r="A351"/>
      <c r="B351"/>
      <c r="C351"/>
      <c r="D351"/>
      <c r="E351" s="94"/>
      <c r="F351" s="135"/>
      <c r="G351" s="135"/>
      <c r="H351" s="135"/>
      <c r="I351" s="135"/>
      <c r="J351" s="135"/>
      <c r="K351" s="135"/>
      <c r="L351" s="135"/>
    </row>
    <row r="352" spans="1:12" s="134" customFormat="1" x14ac:dyDescent="0.25">
      <c r="A352"/>
      <c r="B352"/>
      <c r="C352"/>
      <c r="D352"/>
      <c r="E352" s="94"/>
      <c r="F352" s="135"/>
      <c r="G352" s="135"/>
      <c r="H352" s="135"/>
      <c r="I352" s="135"/>
      <c r="J352" s="135"/>
      <c r="K352" s="135"/>
      <c r="L352" s="135"/>
    </row>
    <row r="353" spans="1:12" s="134" customFormat="1" x14ac:dyDescent="0.25">
      <c r="A353"/>
      <c r="B353"/>
      <c r="C353"/>
      <c r="D353"/>
      <c r="E353" s="94"/>
      <c r="F353" s="135"/>
      <c r="G353" s="135"/>
      <c r="H353" s="135"/>
      <c r="I353" s="135"/>
      <c r="J353" s="135"/>
      <c r="K353" s="135"/>
      <c r="L353" s="135"/>
    </row>
    <row r="354" spans="1:12" s="134" customFormat="1" x14ac:dyDescent="0.25">
      <c r="A354"/>
      <c r="B354"/>
      <c r="C354"/>
      <c r="D354"/>
      <c r="E354" s="94"/>
      <c r="F354" s="135"/>
      <c r="G354" s="135"/>
      <c r="H354" s="135"/>
      <c r="I354" s="135"/>
      <c r="J354" s="135"/>
      <c r="K354" s="135"/>
      <c r="L354" s="135"/>
    </row>
    <row r="355" spans="1:12" s="134" customFormat="1" x14ac:dyDescent="0.25">
      <c r="A355"/>
      <c r="B355"/>
      <c r="C355"/>
      <c r="D355"/>
      <c r="E355" s="94"/>
      <c r="F355" s="135"/>
      <c r="G355" s="135"/>
      <c r="H355" s="135"/>
      <c r="I355" s="135"/>
      <c r="J355" s="135"/>
      <c r="K355" s="135"/>
      <c r="L355" s="135"/>
    </row>
    <row r="356" spans="1:12" s="134" customFormat="1" x14ac:dyDescent="0.25">
      <c r="A356"/>
      <c r="B356"/>
      <c r="C356"/>
      <c r="D356"/>
      <c r="E356" s="94"/>
      <c r="F356" s="135"/>
      <c r="G356" s="135"/>
      <c r="H356" s="135"/>
      <c r="I356" s="135"/>
      <c r="J356" s="135"/>
      <c r="K356" s="135"/>
      <c r="L356" s="135"/>
    </row>
    <row r="357" spans="1:12" s="134" customFormat="1" x14ac:dyDescent="0.25">
      <c r="A357"/>
      <c r="B357"/>
      <c r="C357"/>
      <c r="D357"/>
      <c r="E357" s="94"/>
      <c r="F357" s="135"/>
      <c r="G357" s="135"/>
      <c r="H357" s="135"/>
      <c r="I357" s="135"/>
      <c r="J357" s="135"/>
      <c r="K357" s="135"/>
      <c r="L357" s="135"/>
    </row>
    <row r="358" spans="1:12" s="134" customFormat="1" x14ac:dyDescent="0.25">
      <c r="A358"/>
      <c r="B358"/>
      <c r="C358"/>
      <c r="D358"/>
      <c r="E358" s="94"/>
      <c r="F358" s="135"/>
      <c r="G358" s="135"/>
      <c r="H358" s="135"/>
      <c r="I358" s="135"/>
      <c r="J358" s="135"/>
      <c r="K358" s="135"/>
      <c r="L358" s="135"/>
    </row>
    <row r="359" spans="1:12" s="134" customFormat="1" x14ac:dyDescent="0.25">
      <c r="A359"/>
      <c r="B359"/>
      <c r="C359"/>
      <c r="D359"/>
      <c r="E359" s="94"/>
      <c r="F359" s="135"/>
      <c r="G359" s="135"/>
      <c r="H359" s="135"/>
      <c r="I359" s="135"/>
      <c r="J359" s="135"/>
      <c r="K359" s="135"/>
      <c r="L359" s="135"/>
    </row>
    <row r="360" spans="1:12" s="134" customFormat="1" x14ac:dyDescent="0.25">
      <c r="A360"/>
      <c r="B360"/>
      <c r="C360"/>
      <c r="D360"/>
      <c r="E360" s="94"/>
      <c r="F360" s="135"/>
      <c r="G360" s="135"/>
      <c r="H360" s="135"/>
      <c r="I360" s="135"/>
      <c r="J360" s="135"/>
      <c r="K360" s="135"/>
      <c r="L360" s="135"/>
    </row>
    <row r="361" spans="1:12" s="134" customFormat="1" x14ac:dyDescent="0.25">
      <c r="A361"/>
      <c r="B361"/>
      <c r="C361"/>
      <c r="D361"/>
      <c r="E361" s="94"/>
      <c r="F361" s="135"/>
      <c r="G361" s="135"/>
      <c r="H361" s="135"/>
      <c r="I361" s="135"/>
      <c r="J361" s="135"/>
      <c r="K361" s="135"/>
      <c r="L361" s="135"/>
    </row>
    <row r="362" spans="1:12" s="134" customFormat="1" x14ac:dyDescent="0.25">
      <c r="A362"/>
      <c r="B362"/>
      <c r="C362"/>
      <c r="D362"/>
      <c r="E362" s="94"/>
      <c r="F362" s="135"/>
      <c r="G362" s="135"/>
      <c r="H362" s="135"/>
      <c r="I362" s="135"/>
      <c r="J362" s="135"/>
      <c r="K362" s="135"/>
      <c r="L362" s="135"/>
    </row>
    <row r="363" spans="1:12" s="134" customFormat="1" x14ac:dyDescent="0.25">
      <c r="A363"/>
      <c r="B363"/>
      <c r="C363"/>
      <c r="D363"/>
      <c r="E363" s="94"/>
      <c r="F363" s="135"/>
      <c r="G363" s="135"/>
      <c r="H363" s="135"/>
      <c r="I363" s="135"/>
      <c r="J363" s="135"/>
      <c r="K363" s="135"/>
      <c r="L363" s="135"/>
    </row>
    <row r="364" spans="1:12" s="134" customFormat="1" x14ac:dyDescent="0.25">
      <c r="A364"/>
      <c r="B364"/>
      <c r="C364"/>
      <c r="D364"/>
      <c r="E364" s="94"/>
      <c r="F364" s="135"/>
      <c r="G364" s="135"/>
      <c r="H364" s="135"/>
      <c r="I364" s="135"/>
      <c r="J364" s="135"/>
      <c r="K364" s="135"/>
      <c r="L364" s="135"/>
    </row>
    <row r="365" spans="1:12" s="134" customFormat="1" x14ac:dyDescent="0.25">
      <c r="A365"/>
      <c r="B365"/>
      <c r="C365"/>
      <c r="D365"/>
      <c r="E365" s="94"/>
      <c r="F365" s="135"/>
      <c r="G365" s="135"/>
      <c r="H365" s="135"/>
      <c r="I365" s="135"/>
      <c r="J365" s="135"/>
      <c r="K365" s="135"/>
      <c r="L365" s="135"/>
    </row>
    <row r="366" spans="1:12" s="134" customFormat="1" x14ac:dyDescent="0.25">
      <c r="A366"/>
      <c r="B366"/>
      <c r="C366"/>
      <c r="D366"/>
      <c r="E366" s="94"/>
      <c r="F366" s="135"/>
      <c r="G366" s="135"/>
      <c r="H366" s="135"/>
      <c r="I366" s="135"/>
      <c r="J366" s="135"/>
      <c r="K366" s="135"/>
      <c r="L366" s="135"/>
    </row>
    <row r="367" spans="1:12" s="134" customFormat="1" x14ac:dyDescent="0.25">
      <c r="A367"/>
      <c r="B367"/>
      <c r="C367"/>
      <c r="D367"/>
      <c r="E367" s="94"/>
      <c r="F367" s="135"/>
      <c r="G367" s="135"/>
      <c r="H367" s="135"/>
      <c r="I367" s="135"/>
      <c r="J367" s="135"/>
      <c r="K367" s="135"/>
      <c r="L367" s="135"/>
    </row>
    <row r="368" spans="1:12" s="134" customFormat="1" x14ac:dyDescent="0.25">
      <c r="A368"/>
      <c r="B368"/>
      <c r="C368"/>
      <c r="D368"/>
      <c r="E368" s="94"/>
      <c r="F368" s="135"/>
      <c r="G368" s="135"/>
      <c r="H368" s="135"/>
      <c r="I368" s="135"/>
      <c r="J368" s="135"/>
      <c r="K368" s="135"/>
      <c r="L368" s="135"/>
    </row>
    <row r="369" spans="1:12" s="134" customFormat="1" x14ac:dyDescent="0.25">
      <c r="A369"/>
      <c r="B369"/>
      <c r="C369"/>
      <c r="D369"/>
      <c r="E369" s="94"/>
      <c r="F369" s="135"/>
      <c r="G369" s="135"/>
      <c r="H369" s="135"/>
      <c r="I369" s="135"/>
      <c r="J369" s="135"/>
      <c r="K369" s="135"/>
      <c r="L369" s="135"/>
    </row>
    <row r="370" spans="1:12" s="134" customFormat="1" x14ac:dyDescent="0.25">
      <c r="A370"/>
      <c r="B370"/>
      <c r="C370"/>
      <c r="D370"/>
      <c r="E370" s="94"/>
      <c r="F370" s="135"/>
      <c r="G370" s="135"/>
      <c r="H370" s="135"/>
      <c r="I370" s="135"/>
      <c r="J370" s="135"/>
      <c r="K370" s="135"/>
      <c r="L370" s="135"/>
    </row>
    <row r="371" spans="1:12" s="134" customFormat="1" x14ac:dyDescent="0.25">
      <c r="A371"/>
      <c r="B371"/>
      <c r="C371"/>
      <c r="D371"/>
      <c r="E371" s="94"/>
      <c r="F371" s="135"/>
      <c r="G371" s="135"/>
      <c r="H371" s="135"/>
      <c r="I371" s="135"/>
      <c r="J371" s="135"/>
      <c r="K371" s="135"/>
      <c r="L371" s="135"/>
    </row>
    <row r="372" spans="1:12" s="134" customFormat="1" x14ac:dyDescent="0.25">
      <c r="A372"/>
      <c r="B372"/>
      <c r="C372"/>
      <c r="D372"/>
      <c r="E372" s="94"/>
      <c r="F372" s="135"/>
      <c r="G372" s="135"/>
      <c r="H372" s="135"/>
      <c r="I372" s="135"/>
      <c r="J372" s="135"/>
      <c r="K372" s="135"/>
      <c r="L372" s="135"/>
    </row>
    <row r="373" spans="1:12" s="134" customFormat="1" x14ac:dyDescent="0.25">
      <c r="A373"/>
      <c r="B373"/>
      <c r="C373"/>
      <c r="D373"/>
      <c r="E373" s="94"/>
      <c r="F373" s="135"/>
      <c r="G373" s="135"/>
      <c r="H373" s="135"/>
      <c r="I373" s="135"/>
      <c r="J373" s="135"/>
      <c r="K373" s="135"/>
      <c r="L373" s="135"/>
    </row>
    <row r="374" spans="1:12" s="134" customFormat="1" x14ac:dyDescent="0.25">
      <c r="A374"/>
      <c r="B374"/>
      <c r="C374"/>
      <c r="D374"/>
      <c r="E374" s="94"/>
      <c r="F374" s="135"/>
      <c r="G374" s="135"/>
      <c r="H374" s="135"/>
      <c r="I374" s="135"/>
      <c r="J374" s="135"/>
      <c r="K374" s="135"/>
      <c r="L374" s="135"/>
    </row>
    <row r="375" spans="1:12" s="134" customFormat="1" x14ac:dyDescent="0.25">
      <c r="A375"/>
      <c r="B375"/>
      <c r="C375"/>
      <c r="D375"/>
      <c r="E375" s="94"/>
      <c r="F375" s="135"/>
      <c r="G375" s="135"/>
      <c r="H375" s="135"/>
      <c r="I375" s="135"/>
      <c r="J375" s="135"/>
      <c r="K375" s="135"/>
      <c r="L375" s="135"/>
    </row>
    <row r="376" spans="1:12" s="134" customFormat="1" x14ac:dyDescent="0.25">
      <c r="A376"/>
      <c r="B376"/>
      <c r="C376"/>
      <c r="D376"/>
      <c r="E376" s="94"/>
      <c r="F376" s="135"/>
      <c r="G376" s="135"/>
      <c r="H376" s="135"/>
      <c r="I376" s="135"/>
      <c r="J376" s="135"/>
      <c r="K376" s="135"/>
      <c r="L376" s="135"/>
    </row>
    <row r="377" spans="1:12" s="134" customFormat="1" x14ac:dyDescent="0.25">
      <c r="A377"/>
      <c r="B377"/>
      <c r="C377"/>
      <c r="D377"/>
      <c r="E377" s="94"/>
      <c r="F377" s="135"/>
      <c r="G377" s="135"/>
      <c r="H377" s="135"/>
      <c r="I377" s="135"/>
      <c r="J377" s="135"/>
      <c r="K377" s="135"/>
      <c r="L377" s="135"/>
    </row>
    <row r="378" spans="1:12" s="134" customFormat="1" x14ac:dyDescent="0.25">
      <c r="A378"/>
      <c r="B378"/>
      <c r="C378"/>
      <c r="D378"/>
      <c r="E378" s="94"/>
      <c r="F378" s="135"/>
      <c r="G378" s="135"/>
      <c r="H378" s="135"/>
      <c r="I378" s="135"/>
      <c r="J378" s="135"/>
      <c r="K378" s="135"/>
      <c r="L378" s="135"/>
    </row>
    <row r="379" spans="1:12" s="134" customFormat="1" x14ac:dyDescent="0.25">
      <c r="A379"/>
      <c r="B379"/>
      <c r="C379"/>
      <c r="D379"/>
      <c r="E379" s="94"/>
      <c r="F379" s="135"/>
      <c r="G379" s="135"/>
      <c r="H379" s="135"/>
      <c r="I379" s="135"/>
      <c r="J379" s="135"/>
      <c r="K379" s="135"/>
      <c r="L379" s="135"/>
    </row>
    <row r="380" spans="1:12" s="134" customFormat="1" x14ac:dyDescent="0.25">
      <c r="A380"/>
      <c r="B380"/>
      <c r="C380"/>
      <c r="D380"/>
      <c r="E380" s="94"/>
      <c r="F380" s="135"/>
      <c r="G380" s="135"/>
      <c r="H380" s="135"/>
      <c r="I380" s="135"/>
      <c r="J380" s="135"/>
      <c r="K380" s="135"/>
      <c r="L380" s="135"/>
    </row>
    <row r="381" spans="1:12" s="134" customFormat="1" x14ac:dyDescent="0.25">
      <c r="A381"/>
      <c r="B381"/>
      <c r="C381"/>
      <c r="D381"/>
      <c r="E381" s="94"/>
      <c r="F381" s="135"/>
      <c r="G381" s="135"/>
      <c r="H381" s="135"/>
      <c r="I381" s="135"/>
      <c r="J381" s="135"/>
      <c r="K381" s="135"/>
      <c r="L381" s="135"/>
    </row>
    <row r="382" spans="1:12" s="134" customFormat="1" x14ac:dyDescent="0.25">
      <c r="A382"/>
      <c r="B382"/>
      <c r="C382"/>
      <c r="D382"/>
      <c r="E382" s="94"/>
      <c r="F382" s="135"/>
      <c r="G382" s="135"/>
      <c r="H382" s="135"/>
      <c r="I382" s="135"/>
      <c r="J382" s="135"/>
      <c r="K382" s="135"/>
      <c r="L382" s="135"/>
    </row>
    <row r="383" spans="1:12" s="134" customFormat="1" x14ac:dyDescent="0.25">
      <c r="A383"/>
      <c r="B383"/>
      <c r="C383"/>
      <c r="D383"/>
      <c r="E383" s="94"/>
      <c r="F383" s="135"/>
      <c r="G383" s="135"/>
      <c r="H383" s="135"/>
      <c r="I383" s="135"/>
      <c r="J383" s="135"/>
      <c r="K383" s="135"/>
      <c r="L383" s="135"/>
    </row>
    <row r="384" spans="1:12" s="134" customFormat="1" x14ac:dyDescent="0.25">
      <c r="A384"/>
      <c r="B384"/>
      <c r="C384"/>
      <c r="D384"/>
      <c r="E384" s="94"/>
      <c r="F384" s="135"/>
      <c r="G384" s="135"/>
      <c r="H384" s="135"/>
      <c r="I384" s="135"/>
      <c r="J384" s="135"/>
      <c r="K384" s="135"/>
      <c r="L384" s="135"/>
    </row>
    <row r="385" spans="1:12" s="134" customFormat="1" x14ac:dyDescent="0.25">
      <c r="A385"/>
      <c r="B385"/>
      <c r="C385"/>
      <c r="D385"/>
      <c r="E385" s="94"/>
      <c r="F385" s="135"/>
      <c r="G385" s="135"/>
      <c r="H385" s="135"/>
      <c r="I385" s="135"/>
      <c r="J385" s="135"/>
      <c r="K385" s="135"/>
      <c r="L385" s="135"/>
    </row>
    <row r="386" spans="1:12" s="134" customFormat="1" x14ac:dyDescent="0.25">
      <c r="A386"/>
      <c r="B386"/>
      <c r="C386"/>
      <c r="D386"/>
      <c r="E386" s="94"/>
      <c r="F386" s="135"/>
      <c r="G386" s="135"/>
      <c r="H386" s="135"/>
      <c r="I386" s="135"/>
      <c r="J386" s="135"/>
      <c r="K386" s="135"/>
      <c r="L386" s="135"/>
    </row>
    <row r="387" spans="1:12" s="134" customFormat="1" x14ac:dyDescent="0.25">
      <c r="A387"/>
      <c r="B387"/>
      <c r="C387"/>
      <c r="D387"/>
      <c r="E387" s="94"/>
      <c r="F387" s="135"/>
      <c r="G387" s="135"/>
      <c r="H387" s="135"/>
      <c r="I387" s="135"/>
      <c r="J387" s="135"/>
      <c r="K387" s="135"/>
      <c r="L387" s="135"/>
    </row>
    <row r="388" spans="1:12" s="134" customFormat="1" x14ac:dyDescent="0.25">
      <c r="A388"/>
      <c r="B388"/>
      <c r="C388"/>
      <c r="D388"/>
      <c r="E388" s="94"/>
      <c r="F388" s="135"/>
      <c r="G388" s="135"/>
      <c r="H388" s="135"/>
      <c r="I388" s="135"/>
      <c r="J388" s="135"/>
      <c r="K388" s="135"/>
      <c r="L388" s="135"/>
    </row>
    <row r="389" spans="1:12" s="134" customFormat="1" x14ac:dyDescent="0.25">
      <c r="A389"/>
      <c r="B389"/>
      <c r="C389"/>
      <c r="D389"/>
      <c r="E389" s="94"/>
      <c r="F389" s="135"/>
      <c r="G389" s="135"/>
      <c r="H389" s="135"/>
      <c r="I389" s="135"/>
      <c r="J389" s="135"/>
      <c r="K389" s="135"/>
      <c r="L389" s="135"/>
    </row>
    <row r="390" spans="1:12" s="134" customFormat="1" x14ac:dyDescent="0.25">
      <c r="A390"/>
      <c r="B390"/>
      <c r="C390"/>
      <c r="D390"/>
      <c r="E390" s="94"/>
      <c r="F390" s="135"/>
      <c r="G390" s="135"/>
      <c r="H390" s="135"/>
      <c r="I390" s="135"/>
      <c r="J390" s="135"/>
      <c r="K390" s="135"/>
      <c r="L390" s="135"/>
    </row>
    <row r="391" spans="1:12" s="134" customFormat="1" x14ac:dyDescent="0.25">
      <c r="A391"/>
      <c r="B391"/>
      <c r="C391"/>
      <c r="D391"/>
      <c r="E391" s="94"/>
      <c r="F391" s="135"/>
      <c r="G391" s="135"/>
      <c r="H391" s="135"/>
      <c r="I391" s="135"/>
      <c r="J391" s="135"/>
      <c r="K391" s="135"/>
      <c r="L391" s="135"/>
    </row>
    <row r="392" spans="1:12" s="134" customFormat="1" x14ac:dyDescent="0.25">
      <c r="A392"/>
      <c r="B392"/>
      <c r="C392"/>
      <c r="D392"/>
      <c r="E392" s="94"/>
      <c r="F392" s="135"/>
      <c r="G392" s="135"/>
      <c r="H392" s="135"/>
      <c r="I392" s="135"/>
      <c r="J392" s="135"/>
      <c r="K392" s="135"/>
      <c r="L392" s="135"/>
    </row>
    <row r="393" spans="1:12" s="134" customFormat="1" x14ac:dyDescent="0.25">
      <c r="A393"/>
      <c r="B393"/>
      <c r="C393"/>
      <c r="D393"/>
      <c r="E393" s="94"/>
      <c r="F393" s="135"/>
      <c r="G393" s="135"/>
      <c r="H393" s="135"/>
      <c r="I393" s="135"/>
      <c r="J393" s="135"/>
      <c r="K393" s="135"/>
      <c r="L393" s="135"/>
    </row>
    <row r="394" spans="1:12" s="134" customFormat="1" x14ac:dyDescent="0.25">
      <c r="A394"/>
      <c r="B394"/>
      <c r="C394"/>
      <c r="D394"/>
      <c r="E394" s="94"/>
      <c r="F394" s="135"/>
      <c r="G394" s="135"/>
      <c r="H394" s="135"/>
      <c r="I394" s="135"/>
      <c r="J394" s="135"/>
      <c r="K394" s="135"/>
      <c r="L394" s="135"/>
    </row>
    <row r="395" spans="1:12" s="134" customFormat="1" x14ac:dyDescent="0.25">
      <c r="A395"/>
      <c r="B395"/>
      <c r="C395"/>
      <c r="D395"/>
      <c r="E395" s="94"/>
      <c r="F395" s="135"/>
      <c r="G395" s="135"/>
      <c r="H395" s="135"/>
      <c r="I395" s="135"/>
      <c r="J395" s="135"/>
      <c r="K395" s="135"/>
      <c r="L395" s="135"/>
    </row>
    <row r="396" spans="1:12" s="134" customFormat="1" x14ac:dyDescent="0.25">
      <c r="A396"/>
      <c r="B396"/>
      <c r="C396"/>
      <c r="D396"/>
      <c r="E396" s="94"/>
      <c r="F396" s="135"/>
      <c r="G396" s="135"/>
      <c r="H396" s="135"/>
      <c r="I396" s="135"/>
      <c r="J396" s="135"/>
      <c r="K396" s="135"/>
      <c r="L396" s="135"/>
    </row>
    <row r="397" spans="1:12" s="134" customFormat="1" x14ac:dyDescent="0.25">
      <c r="A397"/>
      <c r="B397"/>
      <c r="C397"/>
      <c r="D397"/>
      <c r="E397" s="94"/>
      <c r="F397" s="135"/>
      <c r="G397" s="135"/>
      <c r="H397" s="135"/>
      <c r="I397" s="135"/>
      <c r="J397" s="135"/>
      <c r="K397" s="135"/>
      <c r="L397" s="135"/>
    </row>
    <row r="398" spans="1:12" s="134" customFormat="1" x14ac:dyDescent="0.25">
      <c r="A398"/>
      <c r="B398"/>
      <c r="C398"/>
      <c r="D398"/>
      <c r="E398" s="94"/>
      <c r="F398" s="135"/>
      <c r="G398" s="135"/>
      <c r="H398" s="135"/>
      <c r="I398" s="135"/>
      <c r="J398" s="135"/>
      <c r="K398" s="135"/>
      <c r="L398" s="135"/>
    </row>
    <row r="399" spans="1:12" s="134" customFormat="1" x14ac:dyDescent="0.25">
      <c r="A399"/>
      <c r="B399"/>
      <c r="C399"/>
      <c r="D399"/>
      <c r="E399" s="94"/>
      <c r="F399" s="135"/>
      <c r="G399" s="135"/>
      <c r="H399" s="135"/>
      <c r="I399" s="135"/>
      <c r="J399" s="135"/>
      <c r="K399" s="135"/>
      <c r="L399" s="135"/>
    </row>
    <row r="400" spans="1:12" s="134" customFormat="1" x14ac:dyDescent="0.25">
      <c r="A400"/>
      <c r="B400"/>
      <c r="C400"/>
      <c r="D400"/>
      <c r="E400" s="94"/>
      <c r="F400" s="135"/>
      <c r="G400" s="135"/>
      <c r="H400" s="135"/>
      <c r="I400" s="135"/>
      <c r="J400" s="135"/>
      <c r="K400" s="135"/>
      <c r="L400" s="135"/>
    </row>
    <row r="401" spans="1:12" s="134" customFormat="1" x14ac:dyDescent="0.25">
      <c r="A401"/>
      <c r="B401"/>
      <c r="C401"/>
      <c r="D401"/>
      <c r="E401" s="94"/>
      <c r="F401" s="135"/>
      <c r="G401" s="135"/>
      <c r="H401" s="135"/>
      <c r="I401" s="135"/>
      <c r="J401" s="135"/>
      <c r="K401" s="135"/>
      <c r="L401" s="135"/>
    </row>
    <row r="402" spans="1:12" s="134" customFormat="1" x14ac:dyDescent="0.25">
      <c r="A402"/>
      <c r="B402"/>
      <c r="C402"/>
      <c r="D402"/>
      <c r="E402" s="94"/>
      <c r="F402" s="135"/>
      <c r="G402" s="135"/>
      <c r="H402" s="135"/>
      <c r="I402" s="135"/>
      <c r="J402" s="135"/>
      <c r="K402" s="135"/>
      <c r="L402" s="135"/>
    </row>
    <row r="403" spans="1:12" s="134" customFormat="1" x14ac:dyDescent="0.25">
      <c r="A403"/>
      <c r="B403"/>
      <c r="C403"/>
      <c r="D403"/>
      <c r="E403" s="94"/>
      <c r="F403" s="135"/>
      <c r="G403" s="135"/>
      <c r="H403" s="135"/>
      <c r="I403" s="135"/>
      <c r="J403" s="135"/>
      <c r="K403" s="135"/>
      <c r="L403" s="135"/>
    </row>
    <row r="404" spans="1:12" s="134" customFormat="1" x14ac:dyDescent="0.25">
      <c r="A404"/>
      <c r="B404"/>
      <c r="C404"/>
      <c r="D404"/>
      <c r="E404" s="94"/>
      <c r="F404" s="135"/>
      <c r="G404" s="135"/>
      <c r="H404" s="135"/>
      <c r="I404" s="135"/>
      <c r="J404" s="135"/>
      <c r="K404" s="135"/>
      <c r="L404" s="135"/>
    </row>
    <row r="405" spans="1:12" s="134" customFormat="1" x14ac:dyDescent="0.25">
      <c r="A405"/>
      <c r="B405"/>
      <c r="C405"/>
      <c r="D405"/>
      <c r="E405" s="94"/>
      <c r="F405" s="135"/>
      <c r="G405" s="135"/>
      <c r="H405" s="135"/>
      <c r="I405" s="135"/>
      <c r="J405" s="135"/>
      <c r="K405" s="135"/>
      <c r="L405" s="135"/>
    </row>
    <row r="406" spans="1:12" s="134" customFormat="1" x14ac:dyDescent="0.25">
      <c r="A406"/>
      <c r="B406"/>
      <c r="C406"/>
      <c r="D406"/>
      <c r="E406" s="94"/>
      <c r="F406" s="135"/>
      <c r="G406" s="135"/>
      <c r="H406" s="135"/>
      <c r="I406" s="135"/>
      <c r="J406" s="135"/>
      <c r="K406" s="135"/>
      <c r="L406" s="135"/>
    </row>
    <row r="407" spans="1:12" s="134" customFormat="1" x14ac:dyDescent="0.25">
      <c r="A407"/>
      <c r="B407"/>
      <c r="C407"/>
      <c r="D407"/>
      <c r="E407" s="94"/>
      <c r="F407" s="135"/>
      <c r="G407" s="135"/>
      <c r="H407" s="135"/>
      <c r="I407" s="135"/>
      <c r="J407" s="135"/>
      <c r="K407" s="135"/>
      <c r="L407" s="135"/>
    </row>
    <row r="408" spans="1:12" s="134" customFormat="1" x14ac:dyDescent="0.25">
      <c r="A408"/>
      <c r="B408"/>
      <c r="C408"/>
      <c r="D408"/>
      <c r="E408" s="94"/>
      <c r="F408" s="135"/>
      <c r="G408" s="135"/>
      <c r="H408" s="135"/>
      <c r="I408" s="135"/>
      <c r="J408" s="135"/>
      <c r="K408" s="135"/>
      <c r="L408" s="135"/>
    </row>
    <row r="409" spans="1:12" s="134" customFormat="1" x14ac:dyDescent="0.25">
      <c r="A409"/>
      <c r="B409"/>
      <c r="C409"/>
      <c r="D409"/>
      <c r="E409" s="94"/>
      <c r="F409" s="135"/>
      <c r="G409" s="135"/>
      <c r="H409" s="135"/>
      <c r="I409" s="135"/>
      <c r="J409" s="135"/>
      <c r="K409" s="135"/>
      <c r="L409" s="135"/>
    </row>
    <row r="410" spans="1:12" s="134" customFormat="1" x14ac:dyDescent="0.25">
      <c r="A410"/>
      <c r="B410"/>
      <c r="C410"/>
      <c r="D410"/>
      <c r="E410" s="94"/>
      <c r="F410" s="135"/>
      <c r="G410" s="135"/>
      <c r="H410" s="135"/>
      <c r="I410" s="135"/>
      <c r="J410" s="135"/>
      <c r="K410" s="135"/>
      <c r="L410" s="135"/>
    </row>
    <row r="411" spans="1:12" s="134" customFormat="1" x14ac:dyDescent="0.25">
      <c r="A411"/>
      <c r="B411"/>
      <c r="C411"/>
      <c r="D411"/>
      <c r="E411" s="94"/>
      <c r="F411" s="135"/>
      <c r="G411" s="135"/>
      <c r="H411" s="135"/>
      <c r="I411" s="135"/>
      <c r="J411" s="135"/>
      <c r="K411" s="135"/>
      <c r="L411" s="135"/>
    </row>
    <row r="412" spans="1:12" s="134" customFormat="1" x14ac:dyDescent="0.25">
      <c r="A412"/>
      <c r="B412"/>
      <c r="C412"/>
      <c r="D412"/>
      <c r="E412" s="94"/>
      <c r="F412" s="135"/>
      <c r="G412" s="135"/>
      <c r="H412" s="135"/>
      <c r="I412" s="135"/>
      <c r="J412" s="135"/>
      <c r="K412" s="135"/>
      <c r="L412" s="135"/>
    </row>
    <row r="413" spans="1:12" s="134" customFormat="1" x14ac:dyDescent="0.25">
      <c r="A413"/>
      <c r="B413"/>
      <c r="C413"/>
      <c r="D413"/>
      <c r="E413" s="94"/>
      <c r="F413" s="135"/>
      <c r="G413" s="135"/>
      <c r="H413" s="135"/>
      <c r="I413" s="135"/>
      <c r="J413" s="135"/>
      <c r="K413" s="135"/>
      <c r="L413" s="135"/>
    </row>
    <row r="414" spans="1:12" s="134" customFormat="1" x14ac:dyDescent="0.25">
      <c r="A414"/>
      <c r="B414"/>
      <c r="C414"/>
      <c r="D414"/>
      <c r="E414" s="94"/>
      <c r="F414" s="135"/>
      <c r="G414" s="135"/>
      <c r="H414" s="135"/>
      <c r="I414" s="135"/>
      <c r="J414" s="135"/>
      <c r="K414" s="135"/>
      <c r="L414" s="135"/>
    </row>
    <row r="415" spans="1:12" s="134" customFormat="1" x14ac:dyDescent="0.25">
      <c r="A415"/>
      <c r="B415"/>
      <c r="C415"/>
      <c r="D415"/>
      <c r="E415" s="94"/>
      <c r="F415" s="135"/>
      <c r="G415" s="135"/>
      <c r="H415" s="135"/>
      <c r="I415" s="135"/>
      <c r="J415" s="135"/>
      <c r="K415" s="135"/>
      <c r="L415" s="135"/>
    </row>
    <row r="416" spans="1:12" s="134" customFormat="1" x14ac:dyDescent="0.25">
      <c r="A416"/>
      <c r="B416"/>
      <c r="C416"/>
      <c r="D416"/>
      <c r="E416" s="94"/>
      <c r="F416" s="135"/>
      <c r="G416" s="135"/>
      <c r="H416" s="135"/>
      <c r="I416" s="135"/>
      <c r="J416" s="135"/>
      <c r="K416" s="135"/>
      <c r="L416" s="135"/>
    </row>
    <row r="417" spans="1:12" s="134" customFormat="1" x14ac:dyDescent="0.25">
      <c r="A417"/>
      <c r="B417"/>
      <c r="C417"/>
      <c r="D417"/>
      <c r="E417" s="94"/>
      <c r="F417" s="135"/>
      <c r="G417" s="135"/>
      <c r="H417" s="135"/>
      <c r="I417" s="135"/>
      <c r="J417" s="135"/>
      <c r="K417" s="135"/>
      <c r="L417" s="135"/>
    </row>
    <row r="418" spans="1:12" s="134" customFormat="1" x14ac:dyDescent="0.25">
      <c r="A418"/>
      <c r="B418"/>
      <c r="C418"/>
      <c r="D418"/>
      <c r="E418" s="94"/>
      <c r="F418" s="135"/>
      <c r="G418" s="135"/>
      <c r="H418" s="135"/>
      <c r="I418" s="135"/>
      <c r="J418" s="135"/>
      <c r="K418" s="135"/>
      <c r="L418" s="135"/>
    </row>
    <row r="419" spans="1:12" s="134" customFormat="1" x14ac:dyDescent="0.25">
      <c r="A419"/>
      <c r="B419"/>
      <c r="C419"/>
      <c r="D419"/>
      <c r="E419" s="94"/>
      <c r="F419" s="135"/>
      <c r="G419" s="135"/>
      <c r="H419" s="135"/>
      <c r="I419" s="135"/>
      <c r="J419" s="135"/>
      <c r="K419" s="135"/>
      <c r="L419" s="135"/>
    </row>
    <row r="420" spans="1:12" s="134" customFormat="1" x14ac:dyDescent="0.25">
      <c r="A420"/>
      <c r="B420"/>
      <c r="C420"/>
      <c r="D420"/>
      <c r="E420" s="94"/>
      <c r="F420" s="135"/>
      <c r="G420" s="135"/>
      <c r="H420" s="135"/>
      <c r="I420" s="135"/>
      <c r="J420" s="135"/>
      <c r="K420" s="135"/>
      <c r="L420" s="135"/>
    </row>
    <row r="421" spans="1:12" s="134" customFormat="1" x14ac:dyDescent="0.25">
      <c r="A421"/>
      <c r="B421"/>
      <c r="C421"/>
      <c r="D421"/>
      <c r="E421" s="94"/>
      <c r="F421" s="135"/>
      <c r="G421" s="135"/>
      <c r="H421" s="135"/>
      <c r="I421" s="135"/>
      <c r="J421" s="135"/>
      <c r="K421" s="135"/>
      <c r="L421" s="135"/>
    </row>
    <row r="422" spans="1:12" s="134" customFormat="1" x14ac:dyDescent="0.25">
      <c r="A422"/>
      <c r="B422"/>
      <c r="C422"/>
      <c r="D422"/>
      <c r="E422" s="94"/>
      <c r="F422" s="135"/>
      <c r="G422" s="135"/>
      <c r="H422" s="135"/>
      <c r="I422" s="135"/>
      <c r="J422" s="135"/>
      <c r="K422" s="135"/>
      <c r="L422" s="135"/>
    </row>
    <row r="423" spans="1:12" s="134" customFormat="1" x14ac:dyDescent="0.25">
      <c r="A423"/>
      <c r="B423"/>
      <c r="C423"/>
      <c r="D423"/>
      <c r="E423" s="94"/>
      <c r="F423" s="135"/>
      <c r="G423" s="135"/>
      <c r="H423" s="135"/>
      <c r="I423" s="135"/>
      <c r="J423" s="135"/>
      <c r="K423" s="135"/>
      <c r="L423" s="135"/>
    </row>
    <row r="424" spans="1:12" s="134" customFormat="1" x14ac:dyDescent="0.25">
      <c r="A424"/>
      <c r="B424"/>
      <c r="C424"/>
      <c r="D424"/>
      <c r="E424" s="94"/>
      <c r="F424" s="135"/>
      <c r="G424" s="135"/>
      <c r="H424" s="135"/>
      <c r="I424" s="135"/>
      <c r="J424" s="135"/>
      <c r="K424" s="135"/>
      <c r="L424" s="135"/>
    </row>
    <row r="425" spans="1:12" s="134" customFormat="1" x14ac:dyDescent="0.25">
      <c r="A425"/>
      <c r="B425"/>
      <c r="C425"/>
      <c r="D425"/>
      <c r="E425" s="94"/>
      <c r="F425" s="135"/>
      <c r="G425" s="135"/>
      <c r="H425" s="135"/>
      <c r="I425" s="135"/>
      <c r="J425" s="135"/>
      <c r="K425" s="135"/>
      <c r="L425" s="135"/>
    </row>
    <row r="426" spans="1:12" s="134" customFormat="1" x14ac:dyDescent="0.25">
      <c r="A426"/>
      <c r="B426"/>
      <c r="C426"/>
      <c r="D426"/>
      <c r="E426" s="94"/>
      <c r="F426" s="135"/>
      <c r="G426" s="135"/>
      <c r="H426" s="135"/>
      <c r="I426" s="135"/>
      <c r="J426" s="135"/>
      <c r="K426" s="135"/>
      <c r="L426" s="135"/>
    </row>
    <row r="427" spans="1:12" s="134" customFormat="1" x14ac:dyDescent="0.25">
      <c r="A427"/>
      <c r="B427"/>
      <c r="C427"/>
      <c r="D427"/>
      <c r="E427" s="94"/>
      <c r="F427" s="135"/>
      <c r="G427" s="135"/>
      <c r="H427" s="135"/>
      <c r="I427" s="135"/>
      <c r="J427" s="135"/>
      <c r="K427" s="135"/>
      <c r="L427" s="135"/>
    </row>
    <row r="428" spans="1:12" x14ac:dyDescent="0.25">
      <c r="E428" s="165"/>
    </row>
    <row r="429" spans="1:12" x14ac:dyDescent="0.25">
      <c r="E429" s="165"/>
    </row>
    <row r="430" spans="1:12" x14ac:dyDescent="0.25">
      <c r="E430" s="165"/>
    </row>
    <row r="431" spans="1:12" x14ac:dyDescent="0.25">
      <c r="E431" s="165"/>
    </row>
    <row r="432" spans="1:12" x14ac:dyDescent="0.25">
      <c r="E432" s="165"/>
    </row>
    <row r="433" spans="5:5" x14ac:dyDescent="0.25">
      <c r="E433" s="165"/>
    </row>
    <row r="434" spans="5:5" x14ac:dyDescent="0.25">
      <c r="E434" s="165"/>
    </row>
    <row r="435" spans="5:5" x14ac:dyDescent="0.25">
      <c r="E435" s="165"/>
    </row>
    <row r="436" spans="5:5" x14ac:dyDescent="0.25">
      <c r="E436" s="165"/>
    </row>
    <row r="437" spans="5:5" x14ac:dyDescent="0.25">
      <c r="E437" s="165"/>
    </row>
    <row r="438" spans="5:5" x14ac:dyDescent="0.25">
      <c r="E438" s="165"/>
    </row>
    <row r="439" spans="5:5" x14ac:dyDescent="0.25">
      <c r="E439" s="165"/>
    </row>
    <row r="440" spans="5:5" x14ac:dyDescent="0.25">
      <c r="E440" s="165"/>
    </row>
    <row r="441" spans="5:5" x14ac:dyDescent="0.25">
      <c r="E441" s="165"/>
    </row>
    <row r="442" spans="5:5" x14ac:dyDescent="0.25">
      <c r="E442" s="165"/>
    </row>
    <row r="443" spans="5:5" x14ac:dyDescent="0.25">
      <c r="E443" s="165"/>
    </row>
    <row r="444" spans="5:5" x14ac:dyDescent="0.25">
      <c r="E444" s="165"/>
    </row>
    <row r="445" spans="5:5" x14ac:dyDescent="0.25">
      <c r="E445" s="165"/>
    </row>
    <row r="446" spans="5:5" x14ac:dyDescent="0.25">
      <c r="E446" s="165"/>
    </row>
    <row r="447" spans="5:5" x14ac:dyDescent="0.25">
      <c r="E447" s="165"/>
    </row>
    <row r="448" spans="5:5" x14ac:dyDescent="0.25">
      <c r="E448" s="165"/>
    </row>
    <row r="449" spans="5:5" x14ac:dyDescent="0.25">
      <c r="E449" s="165"/>
    </row>
    <row r="450" spans="5:5" x14ac:dyDescent="0.25">
      <c r="E450" s="165"/>
    </row>
    <row r="451" spans="5:5" x14ac:dyDescent="0.25">
      <c r="E451" s="165"/>
    </row>
    <row r="452" spans="5:5" x14ac:dyDescent="0.25">
      <c r="E452" s="165"/>
    </row>
    <row r="453" spans="5:5" x14ac:dyDescent="0.25">
      <c r="E453" s="165"/>
    </row>
    <row r="454" spans="5:5" x14ac:dyDescent="0.25">
      <c r="E454" s="165"/>
    </row>
    <row r="455" spans="5:5" x14ac:dyDescent="0.25">
      <c r="E455" s="165"/>
    </row>
    <row r="456" spans="5:5" x14ac:dyDescent="0.25">
      <c r="E456" s="165"/>
    </row>
    <row r="457" spans="5:5" x14ac:dyDescent="0.25">
      <c r="E457" s="165"/>
    </row>
    <row r="458" spans="5:5" x14ac:dyDescent="0.25">
      <c r="E458" s="165"/>
    </row>
    <row r="459" spans="5:5" x14ac:dyDescent="0.25">
      <c r="E459" s="165"/>
    </row>
    <row r="460" spans="5:5" x14ac:dyDescent="0.25">
      <c r="E460" s="165"/>
    </row>
    <row r="461" spans="5:5" x14ac:dyDescent="0.25">
      <c r="E461" s="165"/>
    </row>
    <row r="462" spans="5:5" x14ac:dyDescent="0.25">
      <c r="E462" s="165"/>
    </row>
    <row r="463" spans="5:5" x14ac:dyDescent="0.25">
      <c r="E463" s="165"/>
    </row>
    <row r="464" spans="5:5" x14ac:dyDescent="0.25">
      <c r="E464" s="165"/>
    </row>
    <row r="465" spans="5:5" x14ac:dyDescent="0.25">
      <c r="E465" s="165"/>
    </row>
    <row r="466" spans="5:5" x14ac:dyDescent="0.25">
      <c r="E466" s="165"/>
    </row>
    <row r="467" spans="5:5" x14ac:dyDescent="0.25">
      <c r="E467" s="165"/>
    </row>
    <row r="468" spans="5:5" x14ac:dyDescent="0.25">
      <c r="E468" s="165"/>
    </row>
    <row r="469" spans="5:5" x14ac:dyDescent="0.25">
      <c r="E469" s="165"/>
    </row>
    <row r="470" spans="5:5" x14ac:dyDescent="0.25">
      <c r="E470" s="165"/>
    </row>
    <row r="471" spans="5:5" x14ac:dyDescent="0.25">
      <c r="E471" s="165"/>
    </row>
    <row r="472" spans="5:5" x14ac:dyDescent="0.25">
      <c r="E472" s="165"/>
    </row>
    <row r="473" spans="5:5" x14ac:dyDescent="0.25">
      <c r="E473" s="165"/>
    </row>
    <row r="474" spans="5:5" x14ac:dyDescent="0.25">
      <c r="E474" s="165"/>
    </row>
    <row r="475" spans="5:5" x14ac:dyDescent="0.25">
      <c r="E475" s="165"/>
    </row>
    <row r="476" spans="5:5" x14ac:dyDescent="0.25">
      <c r="E476" s="165"/>
    </row>
    <row r="477" spans="5:5" x14ac:dyDescent="0.25">
      <c r="E477" s="165"/>
    </row>
    <row r="478" spans="5:5" x14ac:dyDescent="0.25">
      <c r="E478" s="165"/>
    </row>
    <row r="479" spans="5:5" x14ac:dyDescent="0.25">
      <c r="E479" s="165"/>
    </row>
    <row r="480" spans="5:5" x14ac:dyDescent="0.25">
      <c r="E480" s="165"/>
    </row>
    <row r="481" spans="5:5" x14ac:dyDescent="0.25">
      <c r="E481" s="165"/>
    </row>
    <row r="482" spans="5:5" x14ac:dyDescent="0.25">
      <c r="E482" s="165"/>
    </row>
    <row r="483" spans="5:5" x14ac:dyDescent="0.25">
      <c r="E483" s="165"/>
    </row>
    <row r="484" spans="5:5" x14ac:dyDescent="0.25">
      <c r="E484" s="165"/>
    </row>
    <row r="485" spans="5:5" x14ac:dyDescent="0.25">
      <c r="E485" s="165"/>
    </row>
    <row r="486" spans="5:5" x14ac:dyDescent="0.25">
      <c r="E486" s="165"/>
    </row>
    <row r="487" spans="5:5" x14ac:dyDescent="0.25">
      <c r="E487" s="165"/>
    </row>
    <row r="488" spans="5:5" x14ac:dyDescent="0.25">
      <c r="E488" s="165"/>
    </row>
    <row r="489" spans="5:5" x14ac:dyDescent="0.25">
      <c r="E489" s="165"/>
    </row>
    <row r="490" spans="5:5" x14ac:dyDescent="0.25">
      <c r="E490" s="165"/>
    </row>
    <row r="491" spans="5:5" x14ac:dyDescent="0.25">
      <c r="E491" s="165"/>
    </row>
    <row r="492" spans="5:5" x14ac:dyDescent="0.25">
      <c r="E492" s="165"/>
    </row>
    <row r="493" spans="5:5" x14ac:dyDescent="0.25">
      <c r="E493" s="165"/>
    </row>
    <row r="494" spans="5:5" x14ac:dyDescent="0.25">
      <c r="E494" s="165"/>
    </row>
    <row r="495" spans="5:5" x14ac:dyDescent="0.25">
      <c r="E495" s="165"/>
    </row>
    <row r="496" spans="5:5" x14ac:dyDescent="0.25">
      <c r="E496" s="165"/>
    </row>
    <row r="497" spans="5:5" x14ac:dyDescent="0.25">
      <c r="E497" s="165"/>
    </row>
    <row r="498" spans="5:5" x14ac:dyDescent="0.25">
      <c r="E498" s="165"/>
    </row>
    <row r="499" spans="5:5" x14ac:dyDescent="0.25">
      <c r="E499" s="165"/>
    </row>
    <row r="500" spans="5:5" x14ac:dyDescent="0.25">
      <c r="E500" s="165"/>
    </row>
    <row r="501" spans="5:5" x14ac:dyDescent="0.25">
      <c r="E501" s="165"/>
    </row>
    <row r="502" spans="5:5" x14ac:dyDescent="0.25">
      <c r="E502" s="165"/>
    </row>
    <row r="503" spans="5:5" x14ac:dyDescent="0.25">
      <c r="E503" s="165"/>
    </row>
    <row r="504" spans="5:5" x14ac:dyDescent="0.25">
      <c r="E504" s="165"/>
    </row>
    <row r="505" spans="5:5" x14ac:dyDescent="0.25">
      <c r="E505" s="165"/>
    </row>
    <row r="506" spans="5:5" x14ac:dyDescent="0.25">
      <c r="E506" s="165"/>
    </row>
  </sheetData>
  <sheetProtection selectLockedCells="1"/>
  <mergeCells count="163">
    <mergeCell ref="A14:A15"/>
    <mergeCell ref="B14:B15"/>
    <mergeCell ref="A19:D19"/>
    <mergeCell ref="A2:D2"/>
    <mergeCell ref="A3:B3"/>
    <mergeCell ref="C3:D4"/>
    <mergeCell ref="A4:B4"/>
    <mergeCell ref="A9:D9"/>
    <mergeCell ref="A10:D10"/>
    <mergeCell ref="A11:D11"/>
    <mergeCell ref="A12:D12"/>
    <mergeCell ref="A312:D312"/>
    <mergeCell ref="A5:D5"/>
    <mergeCell ref="A6:D6"/>
    <mergeCell ref="A7:D7"/>
    <mergeCell ref="A8:D8"/>
    <mergeCell ref="A13:D13"/>
    <mergeCell ref="B24:D24"/>
    <mergeCell ref="B25:D25"/>
    <mergeCell ref="A26:D26"/>
    <mergeCell ref="A27:D27"/>
    <mergeCell ref="A20:D20"/>
    <mergeCell ref="A21:D21"/>
    <mergeCell ref="B22:D22"/>
    <mergeCell ref="B23:D23"/>
    <mergeCell ref="B32:D32"/>
    <mergeCell ref="B33:D33"/>
    <mergeCell ref="A34:D35"/>
    <mergeCell ref="A36:D36"/>
    <mergeCell ref="A28:D28"/>
    <mergeCell ref="B29:D29"/>
    <mergeCell ref="B30:D30"/>
    <mergeCell ref="B31:D31"/>
    <mergeCell ref="A45:D45"/>
    <mergeCell ref="A46:D46"/>
    <mergeCell ref="A49:D49"/>
    <mergeCell ref="A50:D50"/>
    <mergeCell ref="A37:D37"/>
    <mergeCell ref="A38:D38"/>
    <mergeCell ref="A41:D41"/>
    <mergeCell ref="A42:D42"/>
    <mergeCell ref="A61:D61"/>
    <mergeCell ref="A66:D66"/>
    <mergeCell ref="A69:D69"/>
    <mergeCell ref="A70:D70"/>
    <mergeCell ref="A53:D53"/>
    <mergeCell ref="A54:D54"/>
    <mergeCell ref="A57:D57"/>
    <mergeCell ref="A58:D58"/>
    <mergeCell ref="A78:D78"/>
    <mergeCell ref="A79:D79"/>
    <mergeCell ref="A80:D80"/>
    <mergeCell ref="A81:D81"/>
    <mergeCell ref="A73:D74"/>
    <mergeCell ref="A75:D75"/>
    <mergeCell ref="A76:D76"/>
    <mergeCell ref="A77:D77"/>
    <mergeCell ref="A62:D62"/>
    <mergeCell ref="A65:D65"/>
    <mergeCell ref="A95:D95"/>
    <mergeCell ref="A91:D91"/>
    <mergeCell ref="A92:D92"/>
    <mergeCell ref="A93:D93"/>
    <mergeCell ref="A94:D94"/>
    <mergeCell ref="A82:D82"/>
    <mergeCell ref="A83:D84"/>
    <mergeCell ref="A86:D86"/>
    <mergeCell ref="A89:D90"/>
    <mergeCell ref="A96:D96"/>
    <mergeCell ref="A97:D97"/>
    <mergeCell ref="A107:D107"/>
    <mergeCell ref="A108:D108"/>
    <mergeCell ref="A98:D98"/>
    <mergeCell ref="A99:D100"/>
    <mergeCell ref="A101:D101"/>
    <mergeCell ref="A102:D102"/>
    <mergeCell ref="A109:D110"/>
    <mergeCell ref="A103:D103"/>
    <mergeCell ref="A104:D104"/>
    <mergeCell ref="A105:D105"/>
    <mergeCell ref="A106:D106"/>
    <mergeCell ref="A111:D111"/>
    <mergeCell ref="A221:C222"/>
    <mergeCell ref="A229:D229"/>
    <mergeCell ref="A116:B116"/>
    <mergeCell ref="A117:D118"/>
    <mergeCell ref="A121:D121"/>
    <mergeCell ref="A112:D112"/>
    <mergeCell ref="A113:B113"/>
    <mergeCell ref="A114:B114"/>
    <mergeCell ref="A115:B115"/>
    <mergeCell ref="A220:D220"/>
    <mergeCell ref="A216:D216"/>
    <mergeCell ref="A120:D120"/>
    <mergeCell ref="A218:C219"/>
    <mergeCell ref="A157:C158"/>
    <mergeCell ref="A138:D138"/>
    <mergeCell ref="A139:D139"/>
    <mergeCell ref="A122:D122"/>
    <mergeCell ref="A134:D134"/>
    <mergeCell ref="A136:D136"/>
    <mergeCell ref="A137:D137"/>
    <mergeCell ref="A131:D131"/>
    <mergeCell ref="A175:D175"/>
    <mergeCell ref="A164:C165"/>
    <mergeCell ref="A300:D300"/>
    <mergeCell ref="A199:D199"/>
    <mergeCell ref="A200:C201"/>
    <mergeCell ref="A202:D202"/>
    <mergeCell ref="A203:C204"/>
    <mergeCell ref="A187:D187"/>
    <mergeCell ref="A176:C177"/>
    <mergeCell ref="B178:C179"/>
    <mergeCell ref="B180:C181"/>
    <mergeCell ref="B182:C183"/>
    <mergeCell ref="A193:D193"/>
    <mergeCell ref="A194:C195"/>
    <mergeCell ref="A196:D196"/>
    <mergeCell ref="A184:D184"/>
    <mergeCell ref="A185:C186"/>
    <mergeCell ref="A197:C198"/>
    <mergeCell ref="A188:C189"/>
    <mergeCell ref="A190:D190"/>
    <mergeCell ref="A191:C192"/>
    <mergeCell ref="A205:D205"/>
    <mergeCell ref="A206:C207"/>
    <mergeCell ref="A277:D277"/>
    <mergeCell ref="A262:D262"/>
    <mergeCell ref="A245:C246"/>
    <mergeCell ref="A166:D166"/>
    <mergeCell ref="A167:C168"/>
    <mergeCell ref="A169:D169"/>
    <mergeCell ref="A160:D160"/>
    <mergeCell ref="A161:D161"/>
    <mergeCell ref="A162:C163"/>
    <mergeCell ref="A170:C171"/>
    <mergeCell ref="A242:C243"/>
    <mergeCell ref="A244:D244"/>
    <mergeCell ref="A172:D172"/>
    <mergeCell ref="A173:C174"/>
    <mergeCell ref="A247:D247"/>
    <mergeCell ref="A251:C252"/>
    <mergeCell ref="A230:C231"/>
    <mergeCell ref="A232:D232"/>
    <mergeCell ref="A275:B275"/>
    <mergeCell ref="A248:C249"/>
    <mergeCell ref="A250:D250"/>
    <mergeCell ref="A259:D259"/>
    <mergeCell ref="A236:C237"/>
    <mergeCell ref="A238:D238"/>
    <mergeCell ref="A239:C240"/>
    <mergeCell ref="A241:D241"/>
    <mergeCell ref="A264:B264"/>
    <mergeCell ref="C264:D264"/>
    <mergeCell ref="A265:B265"/>
    <mergeCell ref="C265:D265"/>
    <mergeCell ref="A266:D267"/>
    <mergeCell ref="A268:D268"/>
    <mergeCell ref="A269:D269"/>
    <mergeCell ref="A270:D270"/>
    <mergeCell ref="A233:C234"/>
    <mergeCell ref="A235:D235"/>
    <mergeCell ref="A260:C261"/>
  </mergeCells>
  <phoneticPr fontId="6" type="noConversion"/>
  <conditionalFormatting sqref="A3:B3">
    <cfRule type="expression" dxfId="0" priority="1" stopIfTrue="1">
      <formula>B1=1</formula>
    </cfRule>
  </conditionalFormatting>
  <dataValidations count="1">
    <dataValidation type="list" allowBlank="1" showErrorMessage="1" sqref="A316 A304:A305" xr:uid="{00000000-0002-0000-0000-000000000000}">
      <formula1>"PINT,PAT,PCZ,PCN,PMX"</formula1>
    </dataValidation>
  </dataValidations>
  <printOptions horizontalCentered="1"/>
  <pageMargins left="0.55118110236220474" right="0.23622047244094491" top="0.43307086614173229" bottom="0.31496062992125984" header="0.15748031496062992" footer="0.19685039370078741"/>
  <pageSetup paperSize="9" scale="89" orientation="portrait" r:id="rId1"/>
  <headerFooter alignWithMargins="0">
    <oddFooter>&amp;L&amp;8FO-S-02-001 / 2026-06-10 / LG (BB, DIT)
&amp;Z&amp;F&amp;R&amp;8Page &amp;P of &amp;N</oddFooter>
  </headerFooter>
  <rowBreaks count="5" manualBreakCount="5">
    <brk id="56" max="16383" man="1"/>
    <brk id="99" max="16383" man="1"/>
    <brk id="159" max="16383" man="1"/>
    <brk id="270" max="16383" man="1"/>
    <brk id="307" max="1638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3074" r:id="rId5" name="Drop Down 2">
              <controlPr defaultSize="0" print="0" autoLine="0" autoPict="0">
                <anchor moveWithCells="1">
                  <from>
                    <xdr:col>1</xdr:col>
                    <xdr:colOff>464820</xdr:colOff>
                    <xdr:row>0</xdr:row>
                    <xdr:rowOff>83820</xdr:rowOff>
                  </from>
                  <to>
                    <xdr:col>1</xdr:col>
                    <xdr:colOff>1242060</xdr:colOff>
                    <xdr:row>1</xdr:row>
                    <xdr:rowOff>60960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632460</xdr:colOff>
                    <xdr:row>121</xdr:row>
                    <xdr:rowOff>175260</xdr:rowOff>
                  </from>
                  <to>
                    <xdr:col>1</xdr:col>
                    <xdr:colOff>937260</xdr:colOff>
                    <xdr:row>123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632460</xdr:colOff>
                    <xdr:row>122</xdr:row>
                    <xdr:rowOff>175260</xdr:rowOff>
                  </from>
                  <to>
                    <xdr:col>1</xdr:col>
                    <xdr:colOff>937260</xdr:colOff>
                    <xdr:row>124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3</xdr:col>
                    <xdr:colOff>708660</xdr:colOff>
                    <xdr:row>156</xdr:row>
                    <xdr:rowOff>45720</xdr:rowOff>
                  </from>
                  <to>
                    <xdr:col>3</xdr:col>
                    <xdr:colOff>937260</xdr:colOff>
                    <xdr:row>156</xdr:row>
                    <xdr:rowOff>251460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3</xdr:col>
                    <xdr:colOff>708660</xdr:colOff>
                    <xdr:row>157</xdr:row>
                    <xdr:rowOff>38100</xdr:rowOff>
                  </from>
                  <to>
                    <xdr:col>3</xdr:col>
                    <xdr:colOff>937260</xdr:colOff>
                    <xdr:row>157</xdr:row>
                    <xdr:rowOff>228600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3</xdr:col>
                    <xdr:colOff>647700</xdr:colOff>
                    <xdr:row>160</xdr:row>
                    <xdr:rowOff>182880</xdr:rowOff>
                  </from>
                  <to>
                    <xdr:col>3</xdr:col>
                    <xdr:colOff>883920</xdr:colOff>
                    <xdr:row>162</xdr:row>
                    <xdr:rowOff>22860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3</xdr:col>
                    <xdr:colOff>647700</xdr:colOff>
                    <xdr:row>161</xdr:row>
                    <xdr:rowOff>160020</xdr:rowOff>
                  </from>
                  <to>
                    <xdr:col>3</xdr:col>
                    <xdr:colOff>883920</xdr:colOff>
                    <xdr:row>163</xdr:row>
                    <xdr:rowOff>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3</xdr:col>
                    <xdr:colOff>647700</xdr:colOff>
                    <xdr:row>162</xdr:row>
                    <xdr:rowOff>175260</xdr:rowOff>
                  </from>
                  <to>
                    <xdr:col>3</xdr:col>
                    <xdr:colOff>883920</xdr:colOff>
                    <xdr:row>164</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xdr:col>
                    <xdr:colOff>647700</xdr:colOff>
                    <xdr:row>163</xdr:row>
                    <xdr:rowOff>175260</xdr:rowOff>
                  </from>
                  <to>
                    <xdr:col>3</xdr:col>
                    <xdr:colOff>899160</xdr:colOff>
                    <xdr:row>165</xdr:row>
                    <xdr:rowOff>7620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3</xdr:col>
                    <xdr:colOff>647700</xdr:colOff>
                    <xdr:row>165</xdr:row>
                    <xdr:rowOff>60960</xdr:rowOff>
                  </from>
                  <to>
                    <xdr:col>3</xdr:col>
                    <xdr:colOff>883920</xdr:colOff>
                    <xdr:row>167</xdr:row>
                    <xdr:rowOff>7620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3</xdr:col>
                    <xdr:colOff>647700</xdr:colOff>
                    <xdr:row>166</xdr:row>
                    <xdr:rowOff>182880</xdr:rowOff>
                  </from>
                  <to>
                    <xdr:col>3</xdr:col>
                    <xdr:colOff>883920</xdr:colOff>
                    <xdr:row>168</xdr:row>
                    <xdr:rowOff>22860</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3</xdr:col>
                    <xdr:colOff>640080</xdr:colOff>
                    <xdr:row>168</xdr:row>
                    <xdr:rowOff>60960</xdr:rowOff>
                  </from>
                  <to>
                    <xdr:col>3</xdr:col>
                    <xdr:colOff>883920</xdr:colOff>
                    <xdr:row>170</xdr:row>
                    <xdr:rowOff>7620</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3</xdr:col>
                    <xdr:colOff>647700</xdr:colOff>
                    <xdr:row>169</xdr:row>
                    <xdr:rowOff>175260</xdr:rowOff>
                  </from>
                  <to>
                    <xdr:col>3</xdr:col>
                    <xdr:colOff>883920</xdr:colOff>
                    <xdr:row>171</xdr:row>
                    <xdr:rowOff>22860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3</xdr:col>
                    <xdr:colOff>647700</xdr:colOff>
                    <xdr:row>171</xdr:row>
                    <xdr:rowOff>60960</xdr:rowOff>
                  </from>
                  <to>
                    <xdr:col>3</xdr:col>
                    <xdr:colOff>883920</xdr:colOff>
                    <xdr:row>173</xdr:row>
                    <xdr:rowOff>22860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3</xdr:col>
                    <xdr:colOff>647700</xdr:colOff>
                    <xdr:row>172</xdr:row>
                    <xdr:rowOff>175260</xdr:rowOff>
                  </from>
                  <to>
                    <xdr:col>3</xdr:col>
                    <xdr:colOff>883920</xdr:colOff>
                    <xdr:row>174</xdr:row>
                    <xdr:rowOff>22860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3</xdr:col>
                    <xdr:colOff>647700</xdr:colOff>
                    <xdr:row>176</xdr:row>
                    <xdr:rowOff>182880</xdr:rowOff>
                  </from>
                  <to>
                    <xdr:col>3</xdr:col>
                    <xdr:colOff>883920</xdr:colOff>
                    <xdr:row>178</xdr:row>
                    <xdr:rowOff>22860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3</xdr:col>
                    <xdr:colOff>647700</xdr:colOff>
                    <xdr:row>177</xdr:row>
                    <xdr:rowOff>175260</xdr:rowOff>
                  </from>
                  <to>
                    <xdr:col>3</xdr:col>
                    <xdr:colOff>883920</xdr:colOff>
                    <xdr:row>179</xdr:row>
                    <xdr:rowOff>7620</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3</xdr:col>
                    <xdr:colOff>647700</xdr:colOff>
                    <xdr:row>178</xdr:row>
                    <xdr:rowOff>175260</xdr:rowOff>
                  </from>
                  <to>
                    <xdr:col>3</xdr:col>
                    <xdr:colOff>899160</xdr:colOff>
                    <xdr:row>180</xdr:row>
                    <xdr:rowOff>22860</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3</xdr:col>
                    <xdr:colOff>647700</xdr:colOff>
                    <xdr:row>179</xdr:row>
                    <xdr:rowOff>152400</xdr:rowOff>
                  </from>
                  <to>
                    <xdr:col>3</xdr:col>
                    <xdr:colOff>883920</xdr:colOff>
                    <xdr:row>180</xdr:row>
                    <xdr:rowOff>182880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3</xdr:col>
                    <xdr:colOff>647700</xdr:colOff>
                    <xdr:row>180</xdr:row>
                    <xdr:rowOff>160020</xdr:rowOff>
                  </from>
                  <to>
                    <xdr:col>3</xdr:col>
                    <xdr:colOff>883920</xdr:colOff>
                    <xdr:row>182</xdr:row>
                    <xdr:rowOff>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9" r:id="rId28" name="Check Box 37">
              <controlPr defaultSize="0" autoFill="0" autoLine="0" autoPict="0">
                <anchor moveWithCells="1">
                  <from>
                    <xdr:col>3</xdr:col>
                    <xdr:colOff>647700</xdr:colOff>
                    <xdr:row>183</xdr:row>
                    <xdr:rowOff>60960</xdr:rowOff>
                  </from>
                  <to>
                    <xdr:col>3</xdr:col>
                    <xdr:colOff>883920</xdr:colOff>
                    <xdr:row>185</xdr:row>
                    <xdr:rowOff>22860</xdr:rowOff>
                  </to>
                </anchor>
              </controlPr>
            </control>
          </mc:Choice>
        </mc:AlternateContent>
        <mc:AlternateContent xmlns:mc="http://schemas.openxmlformats.org/markup-compatibility/2006">
          <mc:Choice Requires="x14">
            <control shapeId="3110" r:id="rId29" name="Check Box 38">
              <controlPr defaultSize="0" autoFill="0" autoLine="0" autoPict="0">
                <anchor moveWithCells="1">
                  <from>
                    <xdr:col>3</xdr:col>
                    <xdr:colOff>647700</xdr:colOff>
                    <xdr:row>184</xdr:row>
                    <xdr:rowOff>160020</xdr:rowOff>
                  </from>
                  <to>
                    <xdr:col>3</xdr:col>
                    <xdr:colOff>883920</xdr:colOff>
                    <xdr:row>186</xdr:row>
                    <xdr:rowOff>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3</xdr:col>
                    <xdr:colOff>647700</xdr:colOff>
                    <xdr:row>186</xdr:row>
                    <xdr:rowOff>60960</xdr:rowOff>
                  </from>
                  <to>
                    <xdr:col>3</xdr:col>
                    <xdr:colOff>883920</xdr:colOff>
                    <xdr:row>188</xdr:row>
                    <xdr:rowOff>7620</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3</xdr:col>
                    <xdr:colOff>647700</xdr:colOff>
                    <xdr:row>187</xdr:row>
                    <xdr:rowOff>175260</xdr:rowOff>
                  </from>
                  <to>
                    <xdr:col>3</xdr:col>
                    <xdr:colOff>883920</xdr:colOff>
                    <xdr:row>189</xdr:row>
                    <xdr:rowOff>7620</xdr:rowOff>
                  </to>
                </anchor>
              </controlPr>
            </control>
          </mc:Choice>
        </mc:AlternateContent>
        <mc:AlternateContent xmlns:mc="http://schemas.openxmlformats.org/markup-compatibility/2006">
          <mc:Choice Requires="x14">
            <control shapeId="3115" r:id="rId32" name="Check Box 43">
              <controlPr defaultSize="0" autoFill="0" autoLine="0" autoPict="0">
                <anchor moveWithCells="1">
                  <from>
                    <xdr:col>3</xdr:col>
                    <xdr:colOff>647700</xdr:colOff>
                    <xdr:row>189</xdr:row>
                    <xdr:rowOff>38100</xdr:rowOff>
                  </from>
                  <to>
                    <xdr:col>3</xdr:col>
                    <xdr:colOff>883920</xdr:colOff>
                    <xdr:row>191</xdr:row>
                    <xdr:rowOff>7620</xdr:rowOff>
                  </to>
                </anchor>
              </controlPr>
            </control>
          </mc:Choice>
        </mc:AlternateContent>
        <mc:AlternateContent xmlns:mc="http://schemas.openxmlformats.org/markup-compatibility/2006">
          <mc:Choice Requires="x14">
            <control shapeId="3116" r:id="rId33" name="Check Box 44">
              <controlPr defaultSize="0" autoFill="0" autoLine="0" autoPict="0">
                <anchor moveWithCells="1">
                  <from>
                    <xdr:col>3</xdr:col>
                    <xdr:colOff>647700</xdr:colOff>
                    <xdr:row>190</xdr:row>
                    <xdr:rowOff>160020</xdr:rowOff>
                  </from>
                  <to>
                    <xdr:col>3</xdr:col>
                    <xdr:colOff>883920</xdr:colOff>
                    <xdr:row>192</xdr:row>
                    <xdr:rowOff>0</xdr:rowOff>
                  </to>
                </anchor>
              </controlPr>
            </control>
          </mc:Choice>
        </mc:AlternateContent>
        <mc:AlternateContent xmlns:mc="http://schemas.openxmlformats.org/markup-compatibility/2006">
          <mc:Choice Requires="x14">
            <control shapeId="3118" r:id="rId34" name="Check Box 46">
              <controlPr defaultSize="0" autoFill="0" autoLine="0" autoPict="0">
                <anchor moveWithCells="1">
                  <from>
                    <xdr:col>3</xdr:col>
                    <xdr:colOff>647700</xdr:colOff>
                    <xdr:row>192</xdr:row>
                    <xdr:rowOff>60960</xdr:rowOff>
                  </from>
                  <to>
                    <xdr:col>3</xdr:col>
                    <xdr:colOff>883920</xdr:colOff>
                    <xdr:row>194</xdr:row>
                    <xdr:rowOff>7620</xdr:rowOff>
                  </to>
                </anchor>
              </controlPr>
            </control>
          </mc:Choice>
        </mc:AlternateContent>
        <mc:AlternateContent xmlns:mc="http://schemas.openxmlformats.org/markup-compatibility/2006">
          <mc:Choice Requires="x14">
            <control shapeId="3119" r:id="rId35" name="Check Box 47">
              <controlPr defaultSize="0" autoFill="0" autoLine="0" autoPict="0">
                <anchor moveWithCells="1">
                  <from>
                    <xdr:col>3</xdr:col>
                    <xdr:colOff>647700</xdr:colOff>
                    <xdr:row>193</xdr:row>
                    <xdr:rowOff>175260</xdr:rowOff>
                  </from>
                  <to>
                    <xdr:col>3</xdr:col>
                    <xdr:colOff>899160</xdr:colOff>
                    <xdr:row>195</xdr:row>
                    <xdr:rowOff>7620</xdr:rowOff>
                  </to>
                </anchor>
              </controlPr>
            </control>
          </mc:Choice>
        </mc:AlternateContent>
        <mc:AlternateContent xmlns:mc="http://schemas.openxmlformats.org/markup-compatibility/2006">
          <mc:Choice Requires="x14">
            <control shapeId="3121" r:id="rId36" name="Check Box 49">
              <controlPr defaultSize="0" autoFill="0" autoLine="0" autoPict="0">
                <anchor moveWithCells="1">
                  <from>
                    <xdr:col>3</xdr:col>
                    <xdr:colOff>647700</xdr:colOff>
                    <xdr:row>195</xdr:row>
                    <xdr:rowOff>60960</xdr:rowOff>
                  </from>
                  <to>
                    <xdr:col>3</xdr:col>
                    <xdr:colOff>883920</xdr:colOff>
                    <xdr:row>197</xdr:row>
                    <xdr:rowOff>22860</xdr:rowOff>
                  </to>
                </anchor>
              </controlPr>
            </control>
          </mc:Choice>
        </mc:AlternateContent>
        <mc:AlternateContent xmlns:mc="http://schemas.openxmlformats.org/markup-compatibility/2006">
          <mc:Choice Requires="x14">
            <control shapeId="3122" r:id="rId37" name="Check Box 50">
              <controlPr defaultSize="0" autoFill="0" autoLine="0" autoPict="0">
                <anchor moveWithCells="1">
                  <from>
                    <xdr:col>3</xdr:col>
                    <xdr:colOff>647700</xdr:colOff>
                    <xdr:row>196</xdr:row>
                    <xdr:rowOff>175260</xdr:rowOff>
                  </from>
                  <to>
                    <xdr:col>3</xdr:col>
                    <xdr:colOff>883920</xdr:colOff>
                    <xdr:row>198</xdr:row>
                    <xdr:rowOff>7620</xdr:rowOff>
                  </to>
                </anchor>
              </controlPr>
            </control>
          </mc:Choice>
        </mc:AlternateContent>
        <mc:AlternateContent xmlns:mc="http://schemas.openxmlformats.org/markup-compatibility/2006">
          <mc:Choice Requires="x14">
            <control shapeId="3124" r:id="rId38" name="Check Box 52">
              <controlPr defaultSize="0" autoFill="0" autoLine="0" autoPict="0">
                <anchor moveWithCells="1">
                  <from>
                    <xdr:col>3</xdr:col>
                    <xdr:colOff>647700</xdr:colOff>
                    <xdr:row>198</xdr:row>
                    <xdr:rowOff>60960</xdr:rowOff>
                  </from>
                  <to>
                    <xdr:col>3</xdr:col>
                    <xdr:colOff>883920</xdr:colOff>
                    <xdr:row>200</xdr:row>
                    <xdr:rowOff>22860</xdr:rowOff>
                  </to>
                </anchor>
              </controlPr>
            </control>
          </mc:Choice>
        </mc:AlternateContent>
        <mc:AlternateContent xmlns:mc="http://schemas.openxmlformats.org/markup-compatibility/2006">
          <mc:Choice Requires="x14">
            <control shapeId="3125" r:id="rId39" name="Check Box 53">
              <controlPr defaultSize="0" autoFill="0" autoLine="0" autoPict="0">
                <anchor moveWithCells="1">
                  <from>
                    <xdr:col>3</xdr:col>
                    <xdr:colOff>647700</xdr:colOff>
                    <xdr:row>199</xdr:row>
                    <xdr:rowOff>175260</xdr:rowOff>
                  </from>
                  <to>
                    <xdr:col>3</xdr:col>
                    <xdr:colOff>883920</xdr:colOff>
                    <xdr:row>201</xdr:row>
                    <xdr:rowOff>7620</xdr:rowOff>
                  </to>
                </anchor>
              </controlPr>
            </control>
          </mc:Choice>
        </mc:AlternateContent>
        <mc:AlternateContent xmlns:mc="http://schemas.openxmlformats.org/markup-compatibility/2006">
          <mc:Choice Requires="x14">
            <control shapeId="3127" r:id="rId40" name="Check Box 55">
              <controlPr defaultSize="0" autoFill="0" autoLine="0" autoPict="0">
                <anchor moveWithCells="1">
                  <from>
                    <xdr:col>3</xdr:col>
                    <xdr:colOff>647700</xdr:colOff>
                    <xdr:row>201</xdr:row>
                    <xdr:rowOff>60960</xdr:rowOff>
                  </from>
                  <to>
                    <xdr:col>3</xdr:col>
                    <xdr:colOff>883920</xdr:colOff>
                    <xdr:row>203</xdr:row>
                    <xdr:rowOff>7620</xdr:rowOff>
                  </to>
                </anchor>
              </controlPr>
            </control>
          </mc:Choice>
        </mc:AlternateContent>
        <mc:AlternateContent xmlns:mc="http://schemas.openxmlformats.org/markup-compatibility/2006">
          <mc:Choice Requires="x14">
            <control shapeId="3128" r:id="rId41" name="Check Box 56">
              <controlPr defaultSize="0" autoFill="0" autoLine="0" autoPict="0">
                <anchor moveWithCells="1">
                  <from>
                    <xdr:col>3</xdr:col>
                    <xdr:colOff>647700</xdr:colOff>
                    <xdr:row>202</xdr:row>
                    <xdr:rowOff>175260</xdr:rowOff>
                  </from>
                  <to>
                    <xdr:col>3</xdr:col>
                    <xdr:colOff>883920</xdr:colOff>
                    <xdr:row>204</xdr:row>
                    <xdr:rowOff>7620</xdr:rowOff>
                  </to>
                </anchor>
              </controlPr>
            </control>
          </mc:Choice>
        </mc:AlternateContent>
        <mc:AlternateContent xmlns:mc="http://schemas.openxmlformats.org/markup-compatibility/2006">
          <mc:Choice Requires="x14">
            <control shapeId="3130" r:id="rId42" name="Check Box 58">
              <controlPr defaultSize="0" autoFill="0" autoLine="0" autoPict="0">
                <anchor moveWithCells="1">
                  <from>
                    <xdr:col>2</xdr:col>
                    <xdr:colOff>647700</xdr:colOff>
                    <xdr:row>207</xdr:row>
                    <xdr:rowOff>182880</xdr:rowOff>
                  </from>
                  <to>
                    <xdr:col>2</xdr:col>
                    <xdr:colOff>883920</xdr:colOff>
                    <xdr:row>209</xdr:row>
                    <xdr:rowOff>22860</xdr:rowOff>
                  </to>
                </anchor>
              </controlPr>
            </control>
          </mc:Choice>
        </mc:AlternateContent>
        <mc:AlternateContent xmlns:mc="http://schemas.openxmlformats.org/markup-compatibility/2006">
          <mc:Choice Requires="x14">
            <control shapeId="3131" r:id="rId43" name="Check Box 59">
              <controlPr defaultSize="0" autoFill="0" autoLine="0" autoPict="0">
                <anchor moveWithCells="1">
                  <from>
                    <xdr:col>2</xdr:col>
                    <xdr:colOff>647700</xdr:colOff>
                    <xdr:row>208</xdr:row>
                    <xdr:rowOff>175260</xdr:rowOff>
                  </from>
                  <to>
                    <xdr:col>2</xdr:col>
                    <xdr:colOff>883920</xdr:colOff>
                    <xdr:row>210</xdr:row>
                    <xdr:rowOff>22860</xdr:rowOff>
                  </to>
                </anchor>
              </controlPr>
            </control>
          </mc:Choice>
        </mc:AlternateContent>
        <mc:AlternateContent xmlns:mc="http://schemas.openxmlformats.org/markup-compatibility/2006">
          <mc:Choice Requires="x14">
            <control shapeId="3132" r:id="rId44" name="Check Box 60">
              <controlPr defaultSize="0" autoFill="0" autoLine="0" autoPict="0">
                <anchor moveWithCells="1">
                  <from>
                    <xdr:col>2</xdr:col>
                    <xdr:colOff>647700</xdr:colOff>
                    <xdr:row>209</xdr:row>
                    <xdr:rowOff>175260</xdr:rowOff>
                  </from>
                  <to>
                    <xdr:col>2</xdr:col>
                    <xdr:colOff>883920</xdr:colOff>
                    <xdr:row>211</xdr:row>
                    <xdr:rowOff>22860</xdr:rowOff>
                  </to>
                </anchor>
              </controlPr>
            </control>
          </mc:Choice>
        </mc:AlternateContent>
        <mc:AlternateContent xmlns:mc="http://schemas.openxmlformats.org/markup-compatibility/2006">
          <mc:Choice Requires="x14">
            <control shapeId="3133" r:id="rId45" name="Check Box 61">
              <controlPr defaultSize="0" autoFill="0" autoLine="0" autoPict="0">
                <anchor moveWithCells="1">
                  <from>
                    <xdr:col>2</xdr:col>
                    <xdr:colOff>647700</xdr:colOff>
                    <xdr:row>210</xdr:row>
                    <xdr:rowOff>175260</xdr:rowOff>
                  </from>
                  <to>
                    <xdr:col>2</xdr:col>
                    <xdr:colOff>883920</xdr:colOff>
                    <xdr:row>212</xdr:row>
                    <xdr:rowOff>22860</xdr:rowOff>
                  </to>
                </anchor>
              </controlPr>
            </control>
          </mc:Choice>
        </mc:AlternateContent>
        <mc:AlternateContent xmlns:mc="http://schemas.openxmlformats.org/markup-compatibility/2006">
          <mc:Choice Requires="x14">
            <control shapeId="3134" r:id="rId46" name="Check Box 62">
              <controlPr defaultSize="0" autoFill="0" autoLine="0" autoPict="0">
                <anchor moveWithCells="1">
                  <from>
                    <xdr:col>2</xdr:col>
                    <xdr:colOff>647700</xdr:colOff>
                    <xdr:row>206</xdr:row>
                    <xdr:rowOff>175260</xdr:rowOff>
                  </from>
                  <to>
                    <xdr:col>2</xdr:col>
                    <xdr:colOff>883920</xdr:colOff>
                    <xdr:row>208</xdr:row>
                    <xdr:rowOff>22860</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2</xdr:col>
                    <xdr:colOff>647700</xdr:colOff>
                    <xdr:row>211</xdr:row>
                    <xdr:rowOff>175260</xdr:rowOff>
                  </from>
                  <to>
                    <xdr:col>2</xdr:col>
                    <xdr:colOff>883920</xdr:colOff>
                    <xdr:row>213</xdr:row>
                    <xdr:rowOff>7620</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3</xdr:col>
                    <xdr:colOff>647700</xdr:colOff>
                    <xdr:row>206</xdr:row>
                    <xdr:rowOff>175260</xdr:rowOff>
                  </from>
                  <to>
                    <xdr:col>3</xdr:col>
                    <xdr:colOff>883920</xdr:colOff>
                    <xdr:row>208</xdr:row>
                    <xdr:rowOff>7620</xdr:rowOff>
                  </to>
                </anchor>
              </controlPr>
            </control>
          </mc:Choice>
        </mc:AlternateContent>
        <mc:AlternateContent xmlns:mc="http://schemas.openxmlformats.org/markup-compatibility/2006">
          <mc:Choice Requires="x14">
            <control shapeId="3139" r:id="rId49" name="Check Box 67">
              <controlPr defaultSize="0" autoFill="0" autoLine="0" autoPict="0">
                <anchor moveWithCells="1">
                  <from>
                    <xdr:col>3</xdr:col>
                    <xdr:colOff>647700</xdr:colOff>
                    <xdr:row>207</xdr:row>
                    <xdr:rowOff>175260</xdr:rowOff>
                  </from>
                  <to>
                    <xdr:col>3</xdr:col>
                    <xdr:colOff>883920</xdr:colOff>
                    <xdr:row>209</xdr:row>
                    <xdr:rowOff>7620</xdr:rowOff>
                  </to>
                </anchor>
              </controlPr>
            </control>
          </mc:Choice>
        </mc:AlternateContent>
        <mc:AlternateContent xmlns:mc="http://schemas.openxmlformats.org/markup-compatibility/2006">
          <mc:Choice Requires="x14">
            <control shapeId="3141" r:id="rId50" name="Check Box 69">
              <controlPr defaultSize="0" autoFill="0" autoLine="0" autoPict="0">
                <anchor moveWithCells="1">
                  <from>
                    <xdr:col>3</xdr:col>
                    <xdr:colOff>647700</xdr:colOff>
                    <xdr:row>208</xdr:row>
                    <xdr:rowOff>182880</xdr:rowOff>
                  </from>
                  <to>
                    <xdr:col>3</xdr:col>
                    <xdr:colOff>883920</xdr:colOff>
                    <xdr:row>210</xdr:row>
                    <xdr:rowOff>22860</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3</xdr:col>
                    <xdr:colOff>647700</xdr:colOff>
                    <xdr:row>209</xdr:row>
                    <xdr:rowOff>175260</xdr:rowOff>
                  </from>
                  <to>
                    <xdr:col>3</xdr:col>
                    <xdr:colOff>883920</xdr:colOff>
                    <xdr:row>211</xdr:row>
                    <xdr:rowOff>22860</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3</xdr:col>
                    <xdr:colOff>647700</xdr:colOff>
                    <xdr:row>210</xdr:row>
                    <xdr:rowOff>175260</xdr:rowOff>
                  </from>
                  <to>
                    <xdr:col>3</xdr:col>
                    <xdr:colOff>883920</xdr:colOff>
                    <xdr:row>212</xdr:row>
                    <xdr:rowOff>22860</xdr:rowOff>
                  </to>
                </anchor>
              </controlPr>
            </control>
          </mc:Choice>
        </mc:AlternateContent>
        <mc:AlternateContent xmlns:mc="http://schemas.openxmlformats.org/markup-compatibility/2006">
          <mc:Choice Requires="x14">
            <control shapeId="3147" r:id="rId53" name="Check Box 75">
              <controlPr defaultSize="0" autoFill="0" autoLine="0" autoPict="0">
                <anchor moveWithCells="1">
                  <from>
                    <xdr:col>3</xdr:col>
                    <xdr:colOff>647700</xdr:colOff>
                    <xdr:row>211</xdr:row>
                    <xdr:rowOff>182880</xdr:rowOff>
                  </from>
                  <to>
                    <xdr:col>3</xdr:col>
                    <xdr:colOff>883920</xdr:colOff>
                    <xdr:row>213</xdr:row>
                    <xdr:rowOff>22860</xdr:rowOff>
                  </to>
                </anchor>
              </controlPr>
            </control>
          </mc:Choice>
        </mc:AlternateContent>
        <mc:AlternateContent xmlns:mc="http://schemas.openxmlformats.org/markup-compatibility/2006">
          <mc:Choice Requires="x14">
            <control shapeId="3149" r:id="rId54" name="Check Box 77">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159" r:id="rId55" name="Check Box 87">
              <controlPr defaultSize="0" autoFill="0" autoLine="0" autoPict="0">
                <anchor moveWithCells="1">
                  <from>
                    <xdr:col>1</xdr:col>
                    <xdr:colOff>998220</xdr:colOff>
                    <xdr:row>291</xdr:row>
                    <xdr:rowOff>175260</xdr:rowOff>
                  </from>
                  <to>
                    <xdr:col>1</xdr:col>
                    <xdr:colOff>1242060</xdr:colOff>
                    <xdr:row>293</xdr:row>
                    <xdr:rowOff>7620</xdr:rowOff>
                  </to>
                </anchor>
              </controlPr>
            </control>
          </mc:Choice>
        </mc:AlternateContent>
        <mc:AlternateContent xmlns:mc="http://schemas.openxmlformats.org/markup-compatibility/2006">
          <mc:Choice Requires="x14">
            <control shapeId="3160" r:id="rId56" name="Check Box 88">
              <controlPr defaultSize="0" autoFill="0" autoLine="0" autoPict="0">
                <anchor moveWithCells="1">
                  <from>
                    <xdr:col>2</xdr:col>
                    <xdr:colOff>1066800</xdr:colOff>
                    <xdr:row>291</xdr:row>
                    <xdr:rowOff>175260</xdr:rowOff>
                  </from>
                  <to>
                    <xdr:col>2</xdr:col>
                    <xdr:colOff>1303020</xdr:colOff>
                    <xdr:row>293</xdr:row>
                    <xdr:rowOff>22860</xdr:rowOff>
                  </to>
                </anchor>
              </controlPr>
            </control>
          </mc:Choice>
        </mc:AlternateContent>
        <mc:AlternateContent xmlns:mc="http://schemas.openxmlformats.org/markup-compatibility/2006">
          <mc:Choice Requires="x14">
            <control shapeId="3161" r:id="rId57" name="Check Box 89">
              <controlPr defaultSize="0" autoFill="0" autoLine="0" autoPict="0">
                <anchor moveWithCells="1">
                  <from>
                    <xdr:col>1</xdr:col>
                    <xdr:colOff>998220</xdr:colOff>
                    <xdr:row>293</xdr:row>
                    <xdr:rowOff>175260</xdr:rowOff>
                  </from>
                  <to>
                    <xdr:col>1</xdr:col>
                    <xdr:colOff>1242060</xdr:colOff>
                    <xdr:row>295</xdr:row>
                    <xdr:rowOff>7620</xdr:rowOff>
                  </to>
                </anchor>
              </controlPr>
            </control>
          </mc:Choice>
        </mc:AlternateContent>
        <mc:AlternateContent xmlns:mc="http://schemas.openxmlformats.org/markup-compatibility/2006">
          <mc:Choice Requires="x14">
            <control shapeId="3162" r:id="rId58" name="Check Box 90">
              <controlPr defaultSize="0" autoFill="0" autoLine="0" autoPict="0">
                <anchor moveWithCells="1">
                  <from>
                    <xdr:col>2</xdr:col>
                    <xdr:colOff>1066800</xdr:colOff>
                    <xdr:row>293</xdr:row>
                    <xdr:rowOff>175260</xdr:rowOff>
                  </from>
                  <to>
                    <xdr:col>2</xdr:col>
                    <xdr:colOff>1303020</xdr:colOff>
                    <xdr:row>295</xdr:row>
                    <xdr:rowOff>22860</xdr:rowOff>
                  </to>
                </anchor>
              </controlPr>
            </control>
          </mc:Choice>
        </mc:AlternateContent>
        <mc:AlternateContent xmlns:mc="http://schemas.openxmlformats.org/markup-compatibility/2006">
          <mc:Choice Requires="x14">
            <control shapeId="3165" r:id="rId59" name="Drop Down 93">
              <controlPr defaultSize="0" print="0" autoLine="0" autoPict="0">
                <anchor moveWithCells="1">
                  <from>
                    <xdr:col>2</xdr:col>
                    <xdr:colOff>830580</xdr:colOff>
                    <xdr:row>0</xdr:row>
                    <xdr:rowOff>99060</xdr:rowOff>
                  </from>
                  <to>
                    <xdr:col>3</xdr:col>
                    <xdr:colOff>1165860</xdr:colOff>
                    <xdr:row>1</xdr:row>
                    <xdr:rowOff>68580</xdr:rowOff>
                  </to>
                </anchor>
              </controlPr>
            </control>
          </mc:Choice>
        </mc:AlternateContent>
        <mc:AlternateContent xmlns:mc="http://schemas.openxmlformats.org/markup-compatibility/2006">
          <mc:Choice Requires="x14">
            <control shapeId="3175" r:id="rId60" name="Check Box 103">
              <controlPr defaultSize="0" autoFill="0" autoLine="0" autoPict="0">
                <anchor moveWithCells="1">
                  <from>
                    <xdr:col>0</xdr:col>
                    <xdr:colOff>1676400</xdr:colOff>
                    <xdr:row>277</xdr:row>
                    <xdr:rowOff>144780</xdr:rowOff>
                  </from>
                  <to>
                    <xdr:col>0</xdr:col>
                    <xdr:colOff>1973580</xdr:colOff>
                    <xdr:row>279</xdr:row>
                    <xdr:rowOff>0</xdr:rowOff>
                  </to>
                </anchor>
              </controlPr>
            </control>
          </mc:Choice>
        </mc:AlternateContent>
        <mc:AlternateContent xmlns:mc="http://schemas.openxmlformats.org/markup-compatibility/2006">
          <mc:Choice Requires="x14">
            <control shapeId="3176" r:id="rId61" name="Check Box 104">
              <controlPr defaultSize="0" autoFill="0" autoLine="0" autoPict="0">
                <anchor moveWithCells="1">
                  <from>
                    <xdr:col>0</xdr:col>
                    <xdr:colOff>1676400</xdr:colOff>
                    <xdr:row>278</xdr:row>
                    <xdr:rowOff>182880</xdr:rowOff>
                  </from>
                  <to>
                    <xdr:col>0</xdr:col>
                    <xdr:colOff>1973580</xdr:colOff>
                    <xdr:row>280</xdr:row>
                    <xdr:rowOff>22860</xdr:rowOff>
                  </to>
                </anchor>
              </controlPr>
            </control>
          </mc:Choice>
        </mc:AlternateContent>
        <mc:AlternateContent xmlns:mc="http://schemas.openxmlformats.org/markup-compatibility/2006">
          <mc:Choice Requires="x14">
            <control shapeId="3243" r:id="rId62" name="Check Box 171">
              <controlPr defaultSize="0" autoFill="0" autoLine="0" autoPict="0">
                <anchor moveWithCells="1">
                  <from>
                    <xdr:col>3</xdr:col>
                    <xdr:colOff>800100</xdr:colOff>
                    <xdr:row>141</xdr:row>
                    <xdr:rowOff>0</xdr:rowOff>
                  </from>
                  <to>
                    <xdr:col>3</xdr:col>
                    <xdr:colOff>1104900</xdr:colOff>
                    <xdr:row>142</xdr:row>
                    <xdr:rowOff>22860</xdr:rowOff>
                  </to>
                </anchor>
              </controlPr>
            </control>
          </mc:Choice>
        </mc:AlternateContent>
        <mc:AlternateContent xmlns:mc="http://schemas.openxmlformats.org/markup-compatibility/2006">
          <mc:Choice Requires="x14">
            <control shapeId="3245" r:id="rId63" name="Check Box 173">
              <controlPr defaultSize="0" autoFill="0" autoLine="0" autoPict="0">
                <anchor moveWithCells="1">
                  <from>
                    <xdr:col>3</xdr:col>
                    <xdr:colOff>76200</xdr:colOff>
                    <xdr:row>141</xdr:row>
                    <xdr:rowOff>0</xdr:rowOff>
                  </from>
                  <to>
                    <xdr:col>3</xdr:col>
                    <xdr:colOff>381000</xdr:colOff>
                    <xdr:row>142</xdr:row>
                    <xdr:rowOff>22860</xdr:rowOff>
                  </to>
                </anchor>
              </controlPr>
            </control>
          </mc:Choice>
        </mc:AlternateContent>
        <mc:AlternateContent xmlns:mc="http://schemas.openxmlformats.org/markup-compatibility/2006">
          <mc:Choice Requires="x14">
            <control shapeId="3247" r:id="rId64" name="Check Box 175">
              <controlPr defaultSize="0" autoFill="0" autoLine="0" autoPict="0">
                <anchor moveWithCells="1">
                  <from>
                    <xdr:col>1</xdr:col>
                    <xdr:colOff>7620</xdr:colOff>
                    <xdr:row>281</xdr:row>
                    <xdr:rowOff>175260</xdr:rowOff>
                  </from>
                  <to>
                    <xdr:col>1</xdr:col>
                    <xdr:colOff>251460</xdr:colOff>
                    <xdr:row>283</xdr:row>
                    <xdr:rowOff>30480</xdr:rowOff>
                  </to>
                </anchor>
              </controlPr>
            </control>
          </mc:Choice>
        </mc:AlternateContent>
        <mc:AlternateContent xmlns:mc="http://schemas.openxmlformats.org/markup-compatibility/2006">
          <mc:Choice Requires="x14">
            <control shapeId="3249" r:id="rId65" name="Check Box 177">
              <controlPr defaultSize="0" autoFill="0" autoLine="0" autoPict="0">
                <anchor moveWithCells="1">
                  <from>
                    <xdr:col>2</xdr:col>
                    <xdr:colOff>7620</xdr:colOff>
                    <xdr:row>281</xdr:row>
                    <xdr:rowOff>175260</xdr:rowOff>
                  </from>
                  <to>
                    <xdr:col>2</xdr:col>
                    <xdr:colOff>251460</xdr:colOff>
                    <xdr:row>283</xdr:row>
                    <xdr:rowOff>30480</xdr:rowOff>
                  </to>
                </anchor>
              </controlPr>
            </control>
          </mc:Choice>
        </mc:AlternateContent>
        <mc:AlternateContent xmlns:mc="http://schemas.openxmlformats.org/markup-compatibility/2006">
          <mc:Choice Requires="x14">
            <control shapeId="3250" r:id="rId66" name="Check Box 178">
              <controlPr defaultSize="0" autoFill="0" autoLine="0" autoPict="0">
                <anchor moveWithCells="1">
                  <from>
                    <xdr:col>3</xdr:col>
                    <xdr:colOff>7620</xdr:colOff>
                    <xdr:row>281</xdr:row>
                    <xdr:rowOff>175260</xdr:rowOff>
                  </from>
                  <to>
                    <xdr:col>3</xdr:col>
                    <xdr:colOff>251460</xdr:colOff>
                    <xdr:row>283</xdr:row>
                    <xdr:rowOff>30480</xdr:rowOff>
                  </to>
                </anchor>
              </controlPr>
            </control>
          </mc:Choice>
        </mc:AlternateContent>
        <mc:AlternateContent xmlns:mc="http://schemas.openxmlformats.org/markup-compatibility/2006">
          <mc:Choice Requires="x14">
            <control shapeId="3251" r:id="rId67" name="Check Box 179">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52" r:id="rId68" name="Check Box 180">
              <controlPr defaultSize="0" autoFill="0" autoLine="0" autoPict="0">
                <anchor moveWithCells="1">
                  <from>
                    <xdr:col>2</xdr:col>
                    <xdr:colOff>7620</xdr:colOff>
                    <xdr:row>282</xdr:row>
                    <xdr:rowOff>175260</xdr:rowOff>
                  </from>
                  <to>
                    <xdr:col>2</xdr:col>
                    <xdr:colOff>251460</xdr:colOff>
                    <xdr:row>284</xdr:row>
                    <xdr:rowOff>30480</xdr:rowOff>
                  </to>
                </anchor>
              </controlPr>
            </control>
          </mc:Choice>
        </mc:AlternateContent>
        <mc:AlternateContent xmlns:mc="http://schemas.openxmlformats.org/markup-compatibility/2006">
          <mc:Choice Requires="x14">
            <control shapeId="3253" r:id="rId69" name="Check Box 181">
              <controlPr defaultSize="0" autoFill="0" autoLine="0" autoPict="0">
                <anchor moveWithCells="1">
                  <from>
                    <xdr:col>3</xdr:col>
                    <xdr:colOff>7620</xdr:colOff>
                    <xdr:row>282</xdr:row>
                    <xdr:rowOff>175260</xdr:rowOff>
                  </from>
                  <to>
                    <xdr:col>3</xdr:col>
                    <xdr:colOff>251460</xdr:colOff>
                    <xdr:row>284</xdr:row>
                    <xdr:rowOff>30480</xdr:rowOff>
                  </to>
                </anchor>
              </controlPr>
            </control>
          </mc:Choice>
        </mc:AlternateContent>
        <mc:AlternateContent xmlns:mc="http://schemas.openxmlformats.org/markup-compatibility/2006">
          <mc:Choice Requires="x14">
            <control shapeId="3258" r:id="rId70" name="Check Box 186">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259" r:id="rId71" name="Check Box 187">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260" r:id="rId72" name="Check Box 188">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264" r:id="rId73" name="Check Box 192">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65" r:id="rId74" name="Check Box 193">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266" r:id="rId75" name="Check Box 194">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267" r:id="rId76" name="Check Box 195">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68" r:id="rId77" name="Check Box 196">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269" r:id="rId78" name="Check Box 197">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270" r:id="rId79" name="Check Box 198">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73" r:id="rId80" name="Check Box 201">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74" r:id="rId81" name="Check Box 202">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76" r:id="rId82" name="Check Box 204">
              <controlPr defaultSize="0" autoFill="0" autoLine="0" autoPict="0">
                <anchor moveWithCells="1">
                  <from>
                    <xdr:col>1</xdr:col>
                    <xdr:colOff>998220</xdr:colOff>
                    <xdr:row>295</xdr:row>
                    <xdr:rowOff>175260</xdr:rowOff>
                  </from>
                  <to>
                    <xdr:col>1</xdr:col>
                    <xdr:colOff>1242060</xdr:colOff>
                    <xdr:row>297</xdr:row>
                    <xdr:rowOff>7620</xdr:rowOff>
                  </to>
                </anchor>
              </controlPr>
            </control>
          </mc:Choice>
        </mc:AlternateContent>
        <mc:AlternateContent xmlns:mc="http://schemas.openxmlformats.org/markup-compatibility/2006">
          <mc:Choice Requires="x14">
            <control shapeId="3277" r:id="rId83" name="Check Box 205">
              <controlPr defaultSize="0" autoFill="0" autoLine="0" autoPict="0">
                <anchor moveWithCells="1">
                  <from>
                    <xdr:col>2</xdr:col>
                    <xdr:colOff>1066800</xdr:colOff>
                    <xdr:row>295</xdr:row>
                    <xdr:rowOff>175260</xdr:rowOff>
                  </from>
                  <to>
                    <xdr:col>2</xdr:col>
                    <xdr:colOff>1303020</xdr:colOff>
                    <xdr:row>297</xdr:row>
                    <xdr:rowOff>22860</xdr:rowOff>
                  </to>
                </anchor>
              </controlPr>
            </control>
          </mc:Choice>
        </mc:AlternateContent>
        <mc:AlternateContent xmlns:mc="http://schemas.openxmlformats.org/markup-compatibility/2006">
          <mc:Choice Requires="x14">
            <control shapeId="3280" r:id="rId84" name="Check Box 208">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1" r:id="rId85" name="Check Box 209">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2" r:id="rId86" name="Check Box 210">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3" r:id="rId87" name="Check Box 211">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4" r:id="rId88" name="Check Box 212">
              <controlPr defaultSize="0" autoFill="0" autoLine="0" autoPict="0">
                <anchor moveWithCells="1">
                  <from>
                    <xdr:col>3</xdr:col>
                    <xdr:colOff>800100</xdr:colOff>
                    <xdr:row>146</xdr:row>
                    <xdr:rowOff>0</xdr:rowOff>
                  </from>
                  <to>
                    <xdr:col>3</xdr:col>
                    <xdr:colOff>1104900</xdr:colOff>
                    <xdr:row>147</xdr:row>
                    <xdr:rowOff>22860</xdr:rowOff>
                  </to>
                </anchor>
              </controlPr>
            </control>
          </mc:Choice>
        </mc:AlternateContent>
        <mc:AlternateContent xmlns:mc="http://schemas.openxmlformats.org/markup-compatibility/2006">
          <mc:Choice Requires="x14">
            <control shapeId="3285" r:id="rId89" name="Check Box 213">
              <controlPr defaultSize="0" autoFill="0" autoLine="0" autoPict="0">
                <anchor moveWithCells="1">
                  <from>
                    <xdr:col>3</xdr:col>
                    <xdr:colOff>76200</xdr:colOff>
                    <xdr:row>146</xdr:row>
                    <xdr:rowOff>0</xdr:rowOff>
                  </from>
                  <to>
                    <xdr:col>3</xdr:col>
                    <xdr:colOff>381000</xdr:colOff>
                    <xdr:row>147</xdr:row>
                    <xdr:rowOff>22860</xdr:rowOff>
                  </to>
                </anchor>
              </controlPr>
            </control>
          </mc:Choice>
        </mc:AlternateContent>
        <mc:AlternateContent xmlns:mc="http://schemas.openxmlformats.org/markup-compatibility/2006">
          <mc:Choice Requires="x14">
            <control shapeId="3288" r:id="rId90" name="Check Box 216">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89" r:id="rId91" name="Check Box 217">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0" r:id="rId92" name="Check Box 218">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1" r:id="rId93" name="Check Box 219">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2" r:id="rId94" name="Check Box 220">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3" r:id="rId95" name="Check Box 221">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4" r:id="rId96" name="Check Box 222">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5" r:id="rId97" name="Check Box 223">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6" r:id="rId98" name="Check Box 224">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7" r:id="rId99" name="Check Box 225">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8" r:id="rId100" name="Check Box 226">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9" r:id="rId101" name="Check Box 227">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300" r:id="rId102" name="Check Box 228">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1" r:id="rId103" name="Check Box 229">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2" r:id="rId104" name="Check Box 230">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3" r:id="rId105" name="Check Box 231">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4" r:id="rId106" name="Check Box 232">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5" r:id="rId107" name="Check Box 233">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6" r:id="rId108" name="Check Box 234">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7" r:id="rId109" name="Check Box 235">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8" r:id="rId110" name="Check Box 236">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09" r:id="rId111" name="Check Box 237">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10" r:id="rId112" name="Check Box 238">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311" r:id="rId113" name="Check Box 239">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312" r:id="rId114" name="Check Box 240">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313" r:id="rId115" name="Check Box 241">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314" r:id="rId116" name="Check Box 242">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315" r:id="rId117" name="Check Box 243">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363" r:id="rId118" name="Check Box 291">
              <controlPr defaultSize="0" autoFill="0" autoLine="0" autoPict="0">
                <anchor moveWithCells="1">
                  <from>
                    <xdr:col>2</xdr:col>
                    <xdr:colOff>342900</xdr:colOff>
                    <xdr:row>253</xdr:row>
                    <xdr:rowOff>182880</xdr:rowOff>
                  </from>
                  <to>
                    <xdr:col>2</xdr:col>
                    <xdr:colOff>579120</xdr:colOff>
                    <xdr:row>255</xdr:row>
                    <xdr:rowOff>22860</xdr:rowOff>
                  </to>
                </anchor>
              </controlPr>
            </control>
          </mc:Choice>
        </mc:AlternateContent>
        <mc:AlternateContent xmlns:mc="http://schemas.openxmlformats.org/markup-compatibility/2006">
          <mc:Choice Requires="x14">
            <control shapeId="3364" r:id="rId119" name="Check Box 292">
              <controlPr defaultSize="0" autoFill="0" autoLine="0" autoPict="0">
                <anchor moveWithCells="1">
                  <from>
                    <xdr:col>2</xdr:col>
                    <xdr:colOff>342900</xdr:colOff>
                    <xdr:row>254</xdr:row>
                    <xdr:rowOff>175260</xdr:rowOff>
                  </from>
                  <to>
                    <xdr:col>2</xdr:col>
                    <xdr:colOff>579120</xdr:colOff>
                    <xdr:row>256</xdr:row>
                    <xdr:rowOff>22860</xdr:rowOff>
                  </to>
                </anchor>
              </controlPr>
            </control>
          </mc:Choice>
        </mc:AlternateContent>
        <mc:AlternateContent xmlns:mc="http://schemas.openxmlformats.org/markup-compatibility/2006">
          <mc:Choice Requires="x14">
            <control shapeId="3365" r:id="rId120" name="Check Box 293">
              <controlPr defaultSize="0" autoFill="0" autoLine="0" autoPict="0">
                <anchor moveWithCells="1">
                  <from>
                    <xdr:col>2</xdr:col>
                    <xdr:colOff>342900</xdr:colOff>
                    <xdr:row>255</xdr:row>
                    <xdr:rowOff>175260</xdr:rowOff>
                  </from>
                  <to>
                    <xdr:col>2</xdr:col>
                    <xdr:colOff>579120</xdr:colOff>
                    <xdr:row>257</xdr:row>
                    <xdr:rowOff>22860</xdr:rowOff>
                  </to>
                </anchor>
              </controlPr>
            </control>
          </mc:Choice>
        </mc:AlternateContent>
        <mc:AlternateContent xmlns:mc="http://schemas.openxmlformats.org/markup-compatibility/2006">
          <mc:Choice Requires="x14">
            <control shapeId="3367" r:id="rId121" name="Check Box 295">
              <controlPr defaultSize="0" autoFill="0" autoLine="0" autoPict="0">
                <anchor moveWithCells="1">
                  <from>
                    <xdr:col>2</xdr:col>
                    <xdr:colOff>342900</xdr:colOff>
                    <xdr:row>252</xdr:row>
                    <xdr:rowOff>175260</xdr:rowOff>
                  </from>
                  <to>
                    <xdr:col>2</xdr:col>
                    <xdr:colOff>579120</xdr:colOff>
                    <xdr:row>254</xdr:row>
                    <xdr:rowOff>22860</xdr:rowOff>
                  </to>
                </anchor>
              </controlPr>
            </control>
          </mc:Choice>
        </mc:AlternateContent>
        <mc:AlternateContent xmlns:mc="http://schemas.openxmlformats.org/markup-compatibility/2006">
          <mc:Choice Requires="x14">
            <control shapeId="3369" r:id="rId122" name="Check Box 297">
              <controlPr defaultSize="0" autoFill="0" autoLine="0" autoPict="0">
                <anchor moveWithCells="1">
                  <from>
                    <xdr:col>2</xdr:col>
                    <xdr:colOff>1325880</xdr:colOff>
                    <xdr:row>252</xdr:row>
                    <xdr:rowOff>175260</xdr:rowOff>
                  </from>
                  <to>
                    <xdr:col>2</xdr:col>
                    <xdr:colOff>1562100</xdr:colOff>
                    <xdr:row>254</xdr:row>
                    <xdr:rowOff>7620</xdr:rowOff>
                  </to>
                </anchor>
              </controlPr>
            </control>
          </mc:Choice>
        </mc:AlternateContent>
        <mc:AlternateContent xmlns:mc="http://schemas.openxmlformats.org/markup-compatibility/2006">
          <mc:Choice Requires="x14">
            <control shapeId="3372" r:id="rId123" name="Check Box 300">
              <controlPr defaultSize="0" autoFill="0" autoLine="0" autoPict="0">
                <anchor moveWithCells="1">
                  <from>
                    <xdr:col>2</xdr:col>
                    <xdr:colOff>1325880</xdr:colOff>
                    <xdr:row>255</xdr:row>
                    <xdr:rowOff>182880</xdr:rowOff>
                  </from>
                  <to>
                    <xdr:col>2</xdr:col>
                    <xdr:colOff>1562100</xdr:colOff>
                    <xdr:row>257</xdr:row>
                    <xdr:rowOff>30480</xdr:rowOff>
                  </to>
                </anchor>
              </controlPr>
            </control>
          </mc:Choice>
        </mc:AlternateContent>
        <mc:AlternateContent xmlns:mc="http://schemas.openxmlformats.org/markup-compatibility/2006">
          <mc:Choice Requires="x14">
            <control shapeId="3375" r:id="rId124" name="Check Box 303">
              <controlPr defaultSize="0" autoFill="0" autoLine="0" autoPict="0">
                <anchor moveWithCells="1">
                  <from>
                    <xdr:col>3</xdr:col>
                    <xdr:colOff>647700</xdr:colOff>
                    <xdr:row>222</xdr:row>
                    <xdr:rowOff>0</xdr:rowOff>
                  </from>
                  <to>
                    <xdr:col>3</xdr:col>
                    <xdr:colOff>883920</xdr:colOff>
                    <xdr:row>223</xdr:row>
                    <xdr:rowOff>30480</xdr:rowOff>
                  </to>
                </anchor>
              </controlPr>
            </control>
          </mc:Choice>
        </mc:AlternateContent>
        <mc:AlternateContent xmlns:mc="http://schemas.openxmlformats.org/markup-compatibility/2006">
          <mc:Choice Requires="x14">
            <control shapeId="3376" r:id="rId125" name="Check Box 304">
              <controlPr defaultSize="0" autoFill="0" autoLine="0" autoPict="0">
                <anchor moveWithCells="1">
                  <from>
                    <xdr:col>3</xdr:col>
                    <xdr:colOff>647700</xdr:colOff>
                    <xdr:row>223</xdr:row>
                    <xdr:rowOff>0</xdr:rowOff>
                  </from>
                  <to>
                    <xdr:col>3</xdr:col>
                    <xdr:colOff>883920</xdr:colOff>
                    <xdr:row>224</xdr:row>
                    <xdr:rowOff>30480</xdr:rowOff>
                  </to>
                </anchor>
              </controlPr>
            </control>
          </mc:Choice>
        </mc:AlternateContent>
        <mc:AlternateContent xmlns:mc="http://schemas.openxmlformats.org/markup-compatibility/2006">
          <mc:Choice Requires="x14">
            <control shapeId="3377" r:id="rId126" name="Check Box 305">
              <controlPr defaultSize="0" autoFill="0" autoLine="0" autoPict="0">
                <anchor moveWithCells="1">
                  <from>
                    <xdr:col>3</xdr:col>
                    <xdr:colOff>647700</xdr:colOff>
                    <xdr:row>224</xdr:row>
                    <xdr:rowOff>0</xdr:rowOff>
                  </from>
                  <to>
                    <xdr:col>3</xdr:col>
                    <xdr:colOff>899160</xdr:colOff>
                    <xdr:row>225</xdr:row>
                    <xdr:rowOff>38100</xdr:rowOff>
                  </to>
                </anchor>
              </controlPr>
            </control>
          </mc:Choice>
        </mc:AlternateContent>
        <mc:AlternateContent xmlns:mc="http://schemas.openxmlformats.org/markup-compatibility/2006">
          <mc:Choice Requires="x14">
            <control shapeId="3378" r:id="rId127" name="Check Box 306">
              <controlPr defaultSize="0" autoFill="0" autoLine="0" autoPict="0">
                <anchor moveWithCells="1">
                  <from>
                    <xdr:col>3</xdr:col>
                    <xdr:colOff>647700</xdr:colOff>
                    <xdr:row>225</xdr:row>
                    <xdr:rowOff>0</xdr:rowOff>
                  </from>
                  <to>
                    <xdr:col>3</xdr:col>
                    <xdr:colOff>883920</xdr:colOff>
                    <xdr:row>226</xdr:row>
                    <xdr:rowOff>30480</xdr:rowOff>
                  </to>
                </anchor>
              </controlPr>
            </control>
          </mc:Choice>
        </mc:AlternateContent>
        <mc:AlternateContent xmlns:mc="http://schemas.openxmlformats.org/markup-compatibility/2006">
          <mc:Choice Requires="x14">
            <control shapeId="3379" r:id="rId128" name="Check Box 307">
              <controlPr defaultSize="0" autoFill="0" autoLine="0" autoPict="0">
                <anchor moveWithCells="1">
                  <from>
                    <xdr:col>3</xdr:col>
                    <xdr:colOff>647700</xdr:colOff>
                    <xdr:row>226</xdr:row>
                    <xdr:rowOff>0</xdr:rowOff>
                  </from>
                  <to>
                    <xdr:col>3</xdr:col>
                    <xdr:colOff>883920</xdr:colOff>
                    <xdr:row>227</xdr:row>
                    <xdr:rowOff>30480</xdr:rowOff>
                  </to>
                </anchor>
              </controlPr>
            </control>
          </mc:Choice>
        </mc:AlternateContent>
        <mc:AlternateContent xmlns:mc="http://schemas.openxmlformats.org/markup-compatibility/2006">
          <mc:Choice Requires="x14">
            <control shapeId="3398" r:id="rId129" name="Check Box 326">
              <controlPr defaultSize="0" autoFill="0" autoLine="0" autoPict="0">
                <anchor moveWithCells="1">
                  <from>
                    <xdr:col>2</xdr:col>
                    <xdr:colOff>1325880</xdr:colOff>
                    <xdr:row>253</xdr:row>
                    <xdr:rowOff>175260</xdr:rowOff>
                  </from>
                  <to>
                    <xdr:col>2</xdr:col>
                    <xdr:colOff>1562100</xdr:colOff>
                    <xdr:row>255</xdr:row>
                    <xdr:rowOff>7620</xdr:rowOff>
                  </to>
                </anchor>
              </controlPr>
            </control>
          </mc:Choice>
        </mc:AlternateContent>
        <mc:AlternateContent xmlns:mc="http://schemas.openxmlformats.org/markup-compatibility/2006">
          <mc:Choice Requires="x14">
            <control shapeId="3399" r:id="rId130" name="Check Box 327">
              <controlPr defaultSize="0" autoFill="0" autoLine="0" autoPict="0">
                <anchor moveWithCells="1">
                  <from>
                    <xdr:col>2</xdr:col>
                    <xdr:colOff>1325880</xdr:colOff>
                    <xdr:row>254</xdr:row>
                    <xdr:rowOff>175260</xdr:rowOff>
                  </from>
                  <to>
                    <xdr:col>2</xdr:col>
                    <xdr:colOff>1562100</xdr:colOff>
                    <xdr:row>256</xdr:row>
                    <xdr:rowOff>7620</xdr:rowOff>
                  </to>
                </anchor>
              </controlPr>
            </control>
          </mc:Choice>
        </mc:AlternateContent>
        <mc:AlternateContent xmlns:mc="http://schemas.openxmlformats.org/markup-compatibility/2006">
          <mc:Choice Requires="x14">
            <control shapeId="3408" r:id="rId131" name="Check Box 336">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09" r:id="rId132" name="Check Box 337">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0" r:id="rId133" name="Check Box 338">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11" r:id="rId134" name="Check Box 339">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2" r:id="rId135" name="Check Box 340">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3" r:id="rId136" name="Check Box 341">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4" r:id="rId137" name="Check Box 342">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5" r:id="rId138" name="Check Box 343">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35" r:id="rId139" name="Check Box 363">
              <controlPr defaultSize="0" autoFill="0" autoLine="0" autoPict="0">
                <anchor moveWithCells="1">
                  <from>
                    <xdr:col>1</xdr:col>
                    <xdr:colOff>632460</xdr:colOff>
                    <xdr:row>124</xdr:row>
                    <xdr:rowOff>175260</xdr:rowOff>
                  </from>
                  <to>
                    <xdr:col>1</xdr:col>
                    <xdr:colOff>937260</xdr:colOff>
                    <xdr:row>126</xdr:row>
                    <xdr:rowOff>0</xdr:rowOff>
                  </to>
                </anchor>
              </controlPr>
            </control>
          </mc:Choice>
        </mc:AlternateContent>
        <mc:AlternateContent xmlns:mc="http://schemas.openxmlformats.org/markup-compatibility/2006">
          <mc:Choice Requires="x14">
            <control shapeId="3436" r:id="rId140" name="Check Box 364">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7" r:id="rId141" name="Check Box 365">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8" r:id="rId142" name="Check Box 366">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9" r:id="rId143" name="Check Box 367">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0" r:id="rId144" name="Check Box 368">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1" r:id="rId145" name="Check Box 369">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2" r:id="rId146" name="Check Box 370">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3" r:id="rId147" name="Check Box 371">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4" r:id="rId148" name="Check Box 372">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5" r:id="rId149" name="Check Box 373">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6" r:id="rId150" name="Check Box 374">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7" r:id="rId151" name="Check Box 375">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50" r:id="rId152" name="Check Box 378">
              <controlPr defaultSize="0" autoFill="0" autoLine="0" autoPict="0">
                <anchor moveWithCells="1">
                  <from>
                    <xdr:col>1</xdr:col>
                    <xdr:colOff>632460</xdr:colOff>
                    <xdr:row>130</xdr:row>
                    <xdr:rowOff>175260</xdr:rowOff>
                  </from>
                  <to>
                    <xdr:col>1</xdr:col>
                    <xdr:colOff>937260</xdr:colOff>
                    <xdr:row>132</xdr:row>
                    <xdr:rowOff>0</xdr:rowOff>
                  </to>
                </anchor>
              </controlPr>
            </control>
          </mc:Choice>
        </mc:AlternateContent>
        <mc:AlternateContent xmlns:mc="http://schemas.openxmlformats.org/markup-compatibility/2006">
          <mc:Choice Requires="x14">
            <control shapeId="3451" r:id="rId153" name="Check Box 379">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2" r:id="rId154" name="Check Box 380">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3" r:id="rId155" name="Check Box 381">
              <controlPr defaultSize="0" autoFill="0" autoLine="0" autoPict="0">
                <anchor moveWithCells="1">
                  <from>
                    <xdr:col>2</xdr:col>
                    <xdr:colOff>30480</xdr:colOff>
                    <xdr:row>121</xdr:row>
                    <xdr:rowOff>175260</xdr:rowOff>
                  </from>
                  <to>
                    <xdr:col>2</xdr:col>
                    <xdr:colOff>335280</xdr:colOff>
                    <xdr:row>123</xdr:row>
                    <xdr:rowOff>0</xdr:rowOff>
                  </to>
                </anchor>
              </controlPr>
            </control>
          </mc:Choice>
        </mc:AlternateContent>
        <mc:AlternateContent xmlns:mc="http://schemas.openxmlformats.org/markup-compatibility/2006">
          <mc:Choice Requires="x14">
            <control shapeId="3454" r:id="rId156" name="Check Box 382">
              <controlPr defaultSize="0" autoFill="0" autoLine="0" autoPict="0">
                <anchor moveWithCells="1">
                  <from>
                    <xdr:col>2</xdr:col>
                    <xdr:colOff>30480</xdr:colOff>
                    <xdr:row>122</xdr:row>
                    <xdr:rowOff>182880</xdr:rowOff>
                  </from>
                  <to>
                    <xdr:col>2</xdr:col>
                    <xdr:colOff>335280</xdr:colOff>
                    <xdr:row>124</xdr:row>
                    <xdr:rowOff>7620</xdr:rowOff>
                  </to>
                </anchor>
              </controlPr>
            </control>
          </mc:Choice>
        </mc:AlternateContent>
        <mc:AlternateContent xmlns:mc="http://schemas.openxmlformats.org/markup-compatibility/2006">
          <mc:Choice Requires="x14">
            <control shapeId="3455" r:id="rId157" name="Check Box 383">
              <controlPr defaultSize="0" autoFill="0" autoLine="0" autoPict="0">
                <anchor moveWithCells="1">
                  <from>
                    <xdr:col>2</xdr:col>
                    <xdr:colOff>30480</xdr:colOff>
                    <xdr:row>123</xdr:row>
                    <xdr:rowOff>182880</xdr:rowOff>
                  </from>
                  <to>
                    <xdr:col>2</xdr:col>
                    <xdr:colOff>327660</xdr:colOff>
                    <xdr:row>125</xdr:row>
                    <xdr:rowOff>22860</xdr:rowOff>
                  </to>
                </anchor>
              </controlPr>
            </control>
          </mc:Choice>
        </mc:AlternateContent>
        <mc:AlternateContent xmlns:mc="http://schemas.openxmlformats.org/markup-compatibility/2006">
          <mc:Choice Requires="x14">
            <control shapeId="3456" r:id="rId158" name="Check Box 384">
              <controlPr defaultSize="0" autoFill="0" autoLine="0" autoPict="0">
                <anchor moveWithCells="1">
                  <from>
                    <xdr:col>2</xdr:col>
                    <xdr:colOff>30480</xdr:colOff>
                    <xdr:row>124</xdr:row>
                    <xdr:rowOff>182880</xdr:rowOff>
                  </from>
                  <to>
                    <xdr:col>2</xdr:col>
                    <xdr:colOff>327660</xdr:colOff>
                    <xdr:row>126</xdr:row>
                    <xdr:rowOff>22860</xdr:rowOff>
                  </to>
                </anchor>
              </controlPr>
            </control>
          </mc:Choice>
        </mc:AlternateContent>
        <mc:AlternateContent xmlns:mc="http://schemas.openxmlformats.org/markup-compatibility/2006">
          <mc:Choice Requires="x14">
            <control shapeId="3457" r:id="rId159" name="Check Box 385">
              <controlPr defaultSize="0" autoFill="0" autoLine="0" autoPict="0">
                <anchor moveWithCells="1">
                  <from>
                    <xdr:col>2</xdr:col>
                    <xdr:colOff>30480</xdr:colOff>
                    <xdr:row>125</xdr:row>
                    <xdr:rowOff>182880</xdr:rowOff>
                  </from>
                  <to>
                    <xdr:col>2</xdr:col>
                    <xdr:colOff>327660</xdr:colOff>
                    <xdr:row>127</xdr:row>
                    <xdr:rowOff>22860</xdr:rowOff>
                  </to>
                </anchor>
              </controlPr>
            </control>
          </mc:Choice>
        </mc:AlternateContent>
        <mc:AlternateContent xmlns:mc="http://schemas.openxmlformats.org/markup-compatibility/2006">
          <mc:Choice Requires="x14">
            <control shapeId="3458" r:id="rId160" name="Check Box 386">
              <controlPr defaultSize="0" autoFill="0" autoLine="0" autoPict="0">
                <anchor moveWithCells="1">
                  <from>
                    <xdr:col>2</xdr:col>
                    <xdr:colOff>30480</xdr:colOff>
                    <xdr:row>126</xdr:row>
                    <xdr:rowOff>182880</xdr:rowOff>
                  </from>
                  <to>
                    <xdr:col>2</xdr:col>
                    <xdr:colOff>327660</xdr:colOff>
                    <xdr:row>128</xdr:row>
                    <xdr:rowOff>22860</xdr:rowOff>
                  </to>
                </anchor>
              </controlPr>
            </control>
          </mc:Choice>
        </mc:AlternateContent>
        <mc:AlternateContent xmlns:mc="http://schemas.openxmlformats.org/markup-compatibility/2006">
          <mc:Choice Requires="x14">
            <control shapeId="3459" r:id="rId161" name="Check Box 387">
              <controlPr defaultSize="0" autoFill="0" autoLine="0" autoPict="0">
                <anchor moveWithCells="1">
                  <from>
                    <xdr:col>2</xdr:col>
                    <xdr:colOff>30480</xdr:colOff>
                    <xdr:row>127</xdr:row>
                    <xdr:rowOff>182880</xdr:rowOff>
                  </from>
                  <to>
                    <xdr:col>2</xdr:col>
                    <xdr:colOff>327660</xdr:colOff>
                    <xdr:row>129</xdr:row>
                    <xdr:rowOff>22860</xdr:rowOff>
                  </to>
                </anchor>
              </controlPr>
            </control>
          </mc:Choice>
        </mc:AlternateContent>
        <mc:AlternateContent xmlns:mc="http://schemas.openxmlformats.org/markup-compatibility/2006">
          <mc:Choice Requires="x14">
            <control shapeId="3460" r:id="rId162" name="Check Box 388">
              <controlPr defaultSize="0" autoFill="0" autoLine="0" autoPict="0">
                <anchor moveWithCells="1">
                  <from>
                    <xdr:col>2</xdr:col>
                    <xdr:colOff>30480</xdr:colOff>
                    <xdr:row>128</xdr:row>
                    <xdr:rowOff>182880</xdr:rowOff>
                  </from>
                  <to>
                    <xdr:col>2</xdr:col>
                    <xdr:colOff>327660</xdr:colOff>
                    <xdr:row>130</xdr:row>
                    <xdr:rowOff>22860</xdr:rowOff>
                  </to>
                </anchor>
              </controlPr>
            </control>
          </mc:Choice>
        </mc:AlternateContent>
        <mc:AlternateContent xmlns:mc="http://schemas.openxmlformats.org/markup-compatibility/2006">
          <mc:Choice Requires="x14">
            <control shapeId="3461" r:id="rId163" name="Check Box 389">
              <controlPr defaultSize="0" autoFill="0" autoLine="0" autoPict="0">
                <anchor moveWithCells="1">
                  <from>
                    <xdr:col>2</xdr:col>
                    <xdr:colOff>30480</xdr:colOff>
                    <xdr:row>130</xdr:row>
                    <xdr:rowOff>182880</xdr:rowOff>
                  </from>
                  <to>
                    <xdr:col>2</xdr:col>
                    <xdr:colOff>327660</xdr:colOff>
                    <xdr:row>132</xdr:row>
                    <xdr:rowOff>22860</xdr:rowOff>
                  </to>
                </anchor>
              </controlPr>
            </control>
          </mc:Choice>
        </mc:AlternateContent>
        <mc:AlternateContent xmlns:mc="http://schemas.openxmlformats.org/markup-compatibility/2006">
          <mc:Choice Requires="x14">
            <control shapeId="3462" r:id="rId164" name="Check Box 390">
              <controlPr defaultSize="0" autoFill="0" autoLine="0" autoPict="0">
                <anchor moveWithCells="1">
                  <from>
                    <xdr:col>2</xdr:col>
                    <xdr:colOff>30480</xdr:colOff>
                    <xdr:row>131</xdr:row>
                    <xdr:rowOff>182880</xdr:rowOff>
                  </from>
                  <to>
                    <xdr:col>2</xdr:col>
                    <xdr:colOff>327660</xdr:colOff>
                    <xdr:row>133</xdr:row>
                    <xdr:rowOff>22860</xdr:rowOff>
                  </to>
                </anchor>
              </controlPr>
            </control>
          </mc:Choice>
        </mc:AlternateContent>
        <mc:AlternateContent xmlns:mc="http://schemas.openxmlformats.org/markup-compatibility/2006">
          <mc:Choice Requires="x14">
            <control shapeId="3463" r:id="rId165" name="Check Box 391">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4" r:id="rId166" name="Check Box 392">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5" r:id="rId167" name="Check Box 393">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6" r:id="rId168" name="Check Box 394">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7" r:id="rId169" name="Check Box 395">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68" r:id="rId170" name="Check Box 396">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69" r:id="rId171" name="Check Box 397">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70" r:id="rId172" name="Check Box 398">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71" r:id="rId173" name="Check Box 399">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2" r:id="rId174" name="Check Box 400">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3" r:id="rId175" name="Check Box 401">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4" r:id="rId176" name="Check Box 402">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5" r:id="rId177" name="Check Box 403">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6" r:id="rId178" name="Check Box 404">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7" r:id="rId179" name="Check Box 405">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8" r:id="rId180" name="Check Box 406">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9" r:id="rId181" name="Check Box 407">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80" r:id="rId182" name="Check Box 408">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81" r:id="rId183" name="Check Box 409">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2" r:id="rId184" name="Check Box 410">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3" r:id="rId185" name="Check Box 411">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4" r:id="rId186" name="Check Box 412">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5" r:id="rId187" name="Check Box 413">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6" r:id="rId188" name="Check Box 414">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7" r:id="rId189" name="Check Box 415">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88" r:id="rId190" name="Check Box 416">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89" r:id="rId191" name="Check Box 417">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0" r:id="rId192" name="Check Box 418">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1" r:id="rId193" name="Check Box 419">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2" r:id="rId194" name="Check Box 420">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3" r:id="rId195" name="Check Box 421">
              <controlPr defaultSize="0" autoFill="0" autoLine="0" autoPict="0">
                <anchor moveWithCells="1">
                  <from>
                    <xdr:col>3</xdr:col>
                    <xdr:colOff>647700</xdr:colOff>
                    <xdr:row>216</xdr:row>
                    <xdr:rowOff>175260</xdr:rowOff>
                  </from>
                  <to>
                    <xdr:col>3</xdr:col>
                    <xdr:colOff>899160</xdr:colOff>
                    <xdr:row>218</xdr:row>
                    <xdr:rowOff>22860</xdr:rowOff>
                  </to>
                </anchor>
              </controlPr>
            </control>
          </mc:Choice>
        </mc:AlternateContent>
        <mc:AlternateContent xmlns:mc="http://schemas.openxmlformats.org/markup-compatibility/2006">
          <mc:Choice Requires="x14">
            <control shapeId="3494" r:id="rId196" name="Check Box 422">
              <controlPr defaultSize="0" autoFill="0" autoLine="0" autoPict="0">
                <anchor moveWithCells="1">
                  <from>
                    <xdr:col>3</xdr:col>
                    <xdr:colOff>647700</xdr:colOff>
                    <xdr:row>217</xdr:row>
                    <xdr:rowOff>175260</xdr:rowOff>
                  </from>
                  <to>
                    <xdr:col>3</xdr:col>
                    <xdr:colOff>899160</xdr:colOff>
                    <xdr:row>219</xdr:row>
                    <xdr:rowOff>22860</xdr:rowOff>
                  </to>
                </anchor>
              </controlPr>
            </control>
          </mc:Choice>
        </mc:AlternateContent>
        <mc:AlternateContent xmlns:mc="http://schemas.openxmlformats.org/markup-compatibility/2006">
          <mc:Choice Requires="x14">
            <control shapeId="3495" r:id="rId197" name="Check Box 423">
              <controlPr defaultSize="0" autoFill="0" autoLine="0" autoPict="0">
                <anchor moveWithCells="1">
                  <from>
                    <xdr:col>3</xdr:col>
                    <xdr:colOff>647700</xdr:colOff>
                    <xdr:row>228</xdr:row>
                    <xdr:rowOff>175260</xdr:rowOff>
                  </from>
                  <to>
                    <xdr:col>3</xdr:col>
                    <xdr:colOff>899160</xdr:colOff>
                    <xdr:row>230</xdr:row>
                    <xdr:rowOff>38100</xdr:rowOff>
                  </to>
                </anchor>
              </controlPr>
            </control>
          </mc:Choice>
        </mc:AlternateContent>
        <mc:AlternateContent xmlns:mc="http://schemas.openxmlformats.org/markup-compatibility/2006">
          <mc:Choice Requires="x14">
            <control shapeId="3497" r:id="rId198" name="Check Box 425">
              <controlPr defaultSize="0" autoFill="0" autoLine="0" autoPict="0">
                <anchor moveWithCells="1">
                  <from>
                    <xdr:col>3</xdr:col>
                    <xdr:colOff>647700</xdr:colOff>
                    <xdr:row>231</xdr:row>
                    <xdr:rowOff>175260</xdr:rowOff>
                  </from>
                  <to>
                    <xdr:col>3</xdr:col>
                    <xdr:colOff>899160</xdr:colOff>
                    <xdr:row>233</xdr:row>
                    <xdr:rowOff>38100</xdr:rowOff>
                  </to>
                </anchor>
              </controlPr>
            </control>
          </mc:Choice>
        </mc:AlternateContent>
        <mc:AlternateContent xmlns:mc="http://schemas.openxmlformats.org/markup-compatibility/2006">
          <mc:Choice Requires="x14">
            <control shapeId="3499" r:id="rId199" name="Check Box 427">
              <controlPr defaultSize="0" autoFill="0" autoLine="0" autoPict="0">
                <anchor moveWithCells="1">
                  <from>
                    <xdr:col>3</xdr:col>
                    <xdr:colOff>647700</xdr:colOff>
                    <xdr:row>234</xdr:row>
                    <xdr:rowOff>175260</xdr:rowOff>
                  </from>
                  <to>
                    <xdr:col>3</xdr:col>
                    <xdr:colOff>899160</xdr:colOff>
                    <xdr:row>236</xdr:row>
                    <xdr:rowOff>38100</xdr:rowOff>
                  </to>
                </anchor>
              </controlPr>
            </control>
          </mc:Choice>
        </mc:AlternateContent>
        <mc:AlternateContent xmlns:mc="http://schemas.openxmlformats.org/markup-compatibility/2006">
          <mc:Choice Requires="x14">
            <control shapeId="3501" r:id="rId200" name="Check Box 429">
              <controlPr defaultSize="0" autoFill="0" autoLine="0" autoPict="0">
                <anchor moveWithCells="1">
                  <from>
                    <xdr:col>3</xdr:col>
                    <xdr:colOff>647700</xdr:colOff>
                    <xdr:row>229</xdr:row>
                    <xdr:rowOff>175260</xdr:rowOff>
                  </from>
                  <to>
                    <xdr:col>3</xdr:col>
                    <xdr:colOff>899160</xdr:colOff>
                    <xdr:row>231</xdr:row>
                    <xdr:rowOff>22860</xdr:rowOff>
                  </to>
                </anchor>
              </controlPr>
            </control>
          </mc:Choice>
        </mc:AlternateContent>
        <mc:AlternateContent xmlns:mc="http://schemas.openxmlformats.org/markup-compatibility/2006">
          <mc:Choice Requires="x14">
            <control shapeId="3502" r:id="rId201" name="Check Box 430">
              <controlPr defaultSize="0" autoFill="0" autoLine="0" autoPict="0">
                <anchor moveWithCells="1">
                  <from>
                    <xdr:col>3</xdr:col>
                    <xdr:colOff>647700</xdr:colOff>
                    <xdr:row>232</xdr:row>
                    <xdr:rowOff>175260</xdr:rowOff>
                  </from>
                  <to>
                    <xdr:col>3</xdr:col>
                    <xdr:colOff>899160</xdr:colOff>
                    <xdr:row>234</xdr:row>
                    <xdr:rowOff>22860</xdr:rowOff>
                  </to>
                </anchor>
              </controlPr>
            </control>
          </mc:Choice>
        </mc:AlternateContent>
        <mc:AlternateContent xmlns:mc="http://schemas.openxmlformats.org/markup-compatibility/2006">
          <mc:Choice Requires="x14">
            <control shapeId="3503" r:id="rId202" name="Check Box 431">
              <controlPr defaultSize="0" autoFill="0" autoLine="0" autoPict="0">
                <anchor moveWithCells="1">
                  <from>
                    <xdr:col>3</xdr:col>
                    <xdr:colOff>647700</xdr:colOff>
                    <xdr:row>235</xdr:row>
                    <xdr:rowOff>175260</xdr:rowOff>
                  </from>
                  <to>
                    <xdr:col>3</xdr:col>
                    <xdr:colOff>899160</xdr:colOff>
                    <xdr:row>237</xdr:row>
                    <xdr:rowOff>22860</xdr:rowOff>
                  </to>
                </anchor>
              </controlPr>
            </control>
          </mc:Choice>
        </mc:AlternateContent>
        <mc:AlternateContent xmlns:mc="http://schemas.openxmlformats.org/markup-compatibility/2006">
          <mc:Choice Requires="x14">
            <control shapeId="3504" r:id="rId203" name="Check Box 432">
              <controlPr defaultSize="0" autoFill="0" autoLine="0" autoPict="0">
                <anchor moveWithCells="1">
                  <from>
                    <xdr:col>3</xdr:col>
                    <xdr:colOff>647700</xdr:colOff>
                    <xdr:row>237</xdr:row>
                    <xdr:rowOff>175260</xdr:rowOff>
                  </from>
                  <to>
                    <xdr:col>3</xdr:col>
                    <xdr:colOff>899160</xdr:colOff>
                    <xdr:row>239</xdr:row>
                    <xdr:rowOff>38100</xdr:rowOff>
                  </to>
                </anchor>
              </controlPr>
            </control>
          </mc:Choice>
        </mc:AlternateContent>
        <mc:AlternateContent xmlns:mc="http://schemas.openxmlformats.org/markup-compatibility/2006">
          <mc:Choice Requires="x14">
            <control shapeId="3505" r:id="rId204" name="Check Box 433">
              <controlPr defaultSize="0" autoFill="0" autoLine="0" autoPict="0">
                <anchor moveWithCells="1">
                  <from>
                    <xdr:col>3</xdr:col>
                    <xdr:colOff>647700</xdr:colOff>
                    <xdr:row>238</xdr:row>
                    <xdr:rowOff>175260</xdr:rowOff>
                  </from>
                  <to>
                    <xdr:col>3</xdr:col>
                    <xdr:colOff>899160</xdr:colOff>
                    <xdr:row>240</xdr:row>
                    <xdr:rowOff>22860</xdr:rowOff>
                  </to>
                </anchor>
              </controlPr>
            </control>
          </mc:Choice>
        </mc:AlternateContent>
        <mc:AlternateContent xmlns:mc="http://schemas.openxmlformats.org/markup-compatibility/2006">
          <mc:Choice Requires="x14">
            <control shapeId="3506" r:id="rId205" name="Check Box 434">
              <controlPr defaultSize="0" autoFill="0" autoLine="0" autoPict="0">
                <anchor moveWithCells="1">
                  <from>
                    <xdr:col>3</xdr:col>
                    <xdr:colOff>647700</xdr:colOff>
                    <xdr:row>241</xdr:row>
                    <xdr:rowOff>0</xdr:rowOff>
                  </from>
                  <to>
                    <xdr:col>3</xdr:col>
                    <xdr:colOff>899160</xdr:colOff>
                    <xdr:row>242</xdr:row>
                    <xdr:rowOff>38100</xdr:rowOff>
                  </to>
                </anchor>
              </controlPr>
            </control>
          </mc:Choice>
        </mc:AlternateContent>
        <mc:AlternateContent xmlns:mc="http://schemas.openxmlformats.org/markup-compatibility/2006">
          <mc:Choice Requires="x14">
            <control shapeId="3507" r:id="rId206" name="Check Box 435">
              <controlPr defaultSize="0" autoFill="0" autoLine="0" autoPict="0">
                <anchor moveWithCells="1">
                  <from>
                    <xdr:col>3</xdr:col>
                    <xdr:colOff>647700</xdr:colOff>
                    <xdr:row>241</xdr:row>
                    <xdr:rowOff>175260</xdr:rowOff>
                  </from>
                  <to>
                    <xdr:col>3</xdr:col>
                    <xdr:colOff>899160</xdr:colOff>
                    <xdr:row>243</xdr:row>
                    <xdr:rowOff>22860</xdr:rowOff>
                  </to>
                </anchor>
              </controlPr>
            </control>
          </mc:Choice>
        </mc:AlternateContent>
        <mc:AlternateContent xmlns:mc="http://schemas.openxmlformats.org/markup-compatibility/2006">
          <mc:Choice Requires="x14">
            <control shapeId="3508" r:id="rId207" name="Check Box 436">
              <controlPr defaultSize="0" autoFill="0" autoLine="0" autoPict="0">
                <anchor moveWithCells="1">
                  <from>
                    <xdr:col>3</xdr:col>
                    <xdr:colOff>647700</xdr:colOff>
                    <xdr:row>243</xdr:row>
                    <xdr:rowOff>175260</xdr:rowOff>
                  </from>
                  <to>
                    <xdr:col>3</xdr:col>
                    <xdr:colOff>899160</xdr:colOff>
                    <xdr:row>245</xdr:row>
                    <xdr:rowOff>30480</xdr:rowOff>
                  </to>
                </anchor>
              </controlPr>
            </control>
          </mc:Choice>
        </mc:AlternateContent>
        <mc:AlternateContent xmlns:mc="http://schemas.openxmlformats.org/markup-compatibility/2006">
          <mc:Choice Requires="x14">
            <control shapeId="3509" r:id="rId208" name="Check Box 437">
              <controlPr defaultSize="0" autoFill="0" autoLine="0" autoPict="0">
                <anchor moveWithCells="1">
                  <from>
                    <xdr:col>3</xdr:col>
                    <xdr:colOff>647700</xdr:colOff>
                    <xdr:row>244</xdr:row>
                    <xdr:rowOff>175260</xdr:rowOff>
                  </from>
                  <to>
                    <xdr:col>3</xdr:col>
                    <xdr:colOff>899160</xdr:colOff>
                    <xdr:row>246</xdr:row>
                    <xdr:rowOff>22860</xdr:rowOff>
                  </to>
                </anchor>
              </controlPr>
            </control>
          </mc:Choice>
        </mc:AlternateContent>
        <mc:AlternateContent xmlns:mc="http://schemas.openxmlformats.org/markup-compatibility/2006">
          <mc:Choice Requires="x14">
            <control shapeId="3510" r:id="rId209" name="Check Box 438">
              <controlPr defaultSize="0" autoFill="0" autoLine="0" autoPict="0">
                <anchor moveWithCells="1">
                  <from>
                    <xdr:col>3</xdr:col>
                    <xdr:colOff>647700</xdr:colOff>
                    <xdr:row>246</xdr:row>
                    <xdr:rowOff>175260</xdr:rowOff>
                  </from>
                  <to>
                    <xdr:col>3</xdr:col>
                    <xdr:colOff>899160</xdr:colOff>
                    <xdr:row>248</xdr:row>
                    <xdr:rowOff>38100</xdr:rowOff>
                  </to>
                </anchor>
              </controlPr>
            </control>
          </mc:Choice>
        </mc:AlternateContent>
        <mc:AlternateContent xmlns:mc="http://schemas.openxmlformats.org/markup-compatibility/2006">
          <mc:Choice Requires="x14">
            <control shapeId="3511" r:id="rId210" name="Check Box 439">
              <controlPr defaultSize="0" autoFill="0" autoLine="0" autoPict="0">
                <anchor moveWithCells="1">
                  <from>
                    <xdr:col>3</xdr:col>
                    <xdr:colOff>647700</xdr:colOff>
                    <xdr:row>247</xdr:row>
                    <xdr:rowOff>175260</xdr:rowOff>
                  </from>
                  <to>
                    <xdr:col>3</xdr:col>
                    <xdr:colOff>899160</xdr:colOff>
                    <xdr:row>249</xdr:row>
                    <xdr:rowOff>22860</xdr:rowOff>
                  </to>
                </anchor>
              </controlPr>
            </control>
          </mc:Choice>
        </mc:AlternateContent>
        <mc:AlternateContent xmlns:mc="http://schemas.openxmlformats.org/markup-compatibility/2006">
          <mc:Choice Requires="x14">
            <control shapeId="3512" r:id="rId211" name="Check Box 440">
              <controlPr defaultSize="0" autoFill="0" autoLine="0" autoPict="0">
                <anchor moveWithCells="1">
                  <from>
                    <xdr:col>3</xdr:col>
                    <xdr:colOff>647700</xdr:colOff>
                    <xdr:row>258</xdr:row>
                    <xdr:rowOff>175260</xdr:rowOff>
                  </from>
                  <to>
                    <xdr:col>3</xdr:col>
                    <xdr:colOff>899160</xdr:colOff>
                    <xdr:row>260</xdr:row>
                    <xdr:rowOff>38100</xdr:rowOff>
                  </to>
                </anchor>
              </controlPr>
            </control>
          </mc:Choice>
        </mc:AlternateContent>
        <mc:AlternateContent xmlns:mc="http://schemas.openxmlformats.org/markup-compatibility/2006">
          <mc:Choice Requires="x14">
            <control shapeId="3513" r:id="rId212" name="Check Box 441">
              <controlPr defaultSize="0" autoFill="0" autoLine="0" autoPict="0">
                <anchor moveWithCells="1">
                  <from>
                    <xdr:col>3</xdr:col>
                    <xdr:colOff>647700</xdr:colOff>
                    <xdr:row>259</xdr:row>
                    <xdr:rowOff>175260</xdr:rowOff>
                  </from>
                  <to>
                    <xdr:col>3</xdr:col>
                    <xdr:colOff>899160</xdr:colOff>
                    <xdr:row>261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8"/>
  <sheetViews>
    <sheetView workbookViewId="0">
      <selection activeCell="C26" sqref="C26"/>
    </sheetView>
  </sheetViews>
  <sheetFormatPr baseColWidth="10" defaultColWidth="11.5546875" defaultRowHeight="13.2" x14ac:dyDescent="0.25"/>
  <cols>
    <col min="1" max="1" width="11.5546875" style="117"/>
    <col min="2" max="2" width="16.44140625" style="117" customWidth="1"/>
    <col min="3" max="3" width="111.33203125" style="117" customWidth="1"/>
    <col min="4" max="16384" width="11.5546875" style="117"/>
  </cols>
  <sheetData>
    <row r="1" spans="2:3" ht="13.8" thickBot="1" x14ac:dyDescent="0.3"/>
    <row r="2" spans="2:3" ht="16.2" thickBot="1" x14ac:dyDescent="0.35">
      <c r="B2" s="118" t="s">
        <v>56</v>
      </c>
      <c r="C2" s="119" t="s">
        <v>57</v>
      </c>
    </row>
    <row r="3" spans="2:3" x14ac:dyDescent="0.25">
      <c r="B3" s="120">
        <v>44421</v>
      </c>
      <c r="C3" s="125" t="s">
        <v>58</v>
      </c>
    </row>
    <row r="4" spans="2:3" x14ac:dyDescent="0.25">
      <c r="B4" s="127">
        <v>45450</v>
      </c>
      <c r="C4" s="128" t="s">
        <v>61</v>
      </c>
    </row>
    <row r="5" spans="2:3" x14ac:dyDescent="0.25">
      <c r="B5" s="158">
        <v>46183</v>
      </c>
      <c r="C5" s="122" t="s">
        <v>70</v>
      </c>
    </row>
    <row r="6" spans="2:3" x14ac:dyDescent="0.25">
      <c r="B6" s="121"/>
      <c r="C6" s="122"/>
    </row>
    <row r="7" spans="2:3" x14ac:dyDescent="0.25">
      <c r="B7" s="121"/>
      <c r="C7" s="122"/>
    </row>
    <row r="8" spans="2:3" ht="13.8" thickBot="1" x14ac:dyDescent="0.3">
      <c r="B8" s="123"/>
      <c r="C8" s="124"/>
    </row>
  </sheetData>
  <sheetProtection selectLockedCells="1" selectUnlockedCells="1"/>
  <printOptions horizontalCentered="1"/>
  <pageMargins left="0.19685039370078741" right="0" top="0.19685039370078741" bottom="0.35433070866141736" header="0.39370078740157483" footer="0.19685039370078741"/>
  <pageSetup paperSize="9" fitToHeight="0" orientation="landscape" r:id="rId1"/>
  <headerFooter alignWithMargins="0">
    <oddHeader xml:space="preserve">&amp;C </oddHeader>
    <oddFooter xml:space="preserve">&amp;LFO-S-02-001 / 2026-06-10 / LG (BB, DIT)&amp;C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K30"/>
  <sheetViews>
    <sheetView workbookViewId="0">
      <selection activeCell="E2" sqref="E2"/>
    </sheetView>
  </sheetViews>
  <sheetFormatPr baseColWidth="10" defaultColWidth="11.44140625" defaultRowHeight="13.2" x14ac:dyDescent="0.25"/>
  <cols>
    <col min="1" max="1" width="11.44140625" customWidth="1"/>
    <col min="2" max="2" width="31.44140625" bestFit="1" customWidth="1"/>
    <col min="3" max="3" width="6.33203125" customWidth="1"/>
    <col min="4" max="4" width="19.6640625" bestFit="1" customWidth="1"/>
    <col min="5" max="5" width="21.88671875" bestFit="1" customWidth="1"/>
    <col min="6" max="6" width="27.44140625" customWidth="1"/>
    <col min="7" max="7" width="21.109375" bestFit="1" customWidth="1"/>
    <col min="8" max="8" width="15.6640625" customWidth="1"/>
    <col min="9" max="9" width="21" bestFit="1" customWidth="1"/>
  </cols>
  <sheetData>
    <row r="1" spans="1:11" x14ac:dyDescent="0.25">
      <c r="A1" s="16">
        <f>'de-en-cz-cn-es'!A1</f>
        <v>2</v>
      </c>
      <c r="B1" s="19">
        <f>'de-en-cz-cn-es'!B1</f>
        <v>1</v>
      </c>
    </row>
    <row r="2" spans="1:11" ht="13.8" thickBot="1" x14ac:dyDescent="0.3">
      <c r="A2" s="14" t="s">
        <v>34</v>
      </c>
      <c r="B2" s="15" t="s">
        <v>25</v>
      </c>
      <c r="D2" s="79" t="s">
        <v>42</v>
      </c>
      <c r="E2" s="1" t="s">
        <v>41</v>
      </c>
    </row>
    <row r="4" spans="1:11" x14ac:dyDescent="0.25">
      <c r="A4">
        <v>1</v>
      </c>
      <c r="B4" s="2" t="s">
        <v>26</v>
      </c>
    </row>
    <row r="5" spans="1:11" x14ac:dyDescent="0.25">
      <c r="A5">
        <v>2</v>
      </c>
      <c r="B5" s="2" t="s">
        <v>27</v>
      </c>
    </row>
    <row r="6" spans="1:11" x14ac:dyDescent="0.25">
      <c r="A6">
        <v>3</v>
      </c>
      <c r="B6" s="2" t="s">
        <v>28</v>
      </c>
    </row>
    <row r="7" spans="1:11" x14ac:dyDescent="0.25">
      <c r="A7">
        <v>4</v>
      </c>
      <c r="B7" s="2" t="s">
        <v>29</v>
      </c>
    </row>
    <row r="8" spans="1:11" x14ac:dyDescent="0.25">
      <c r="A8">
        <v>5</v>
      </c>
      <c r="B8" s="2" t="s">
        <v>48</v>
      </c>
    </row>
    <row r="9" spans="1:11" x14ac:dyDescent="0.25">
      <c r="J9" s="18" t="s">
        <v>37</v>
      </c>
      <c r="K9" s="18" t="s">
        <v>38</v>
      </c>
    </row>
    <row r="10" spans="1:11" x14ac:dyDescent="0.25">
      <c r="A10">
        <v>1</v>
      </c>
      <c r="B10" s="20" t="str">
        <f>CHOOSE(A1,"Standort","Location","Pobočka","地点","ubicación")</f>
        <v>Location</v>
      </c>
      <c r="C10" s="3"/>
      <c r="D10" s="2"/>
      <c r="E10" s="2"/>
      <c r="F10" s="2"/>
      <c r="G10" s="2"/>
      <c r="H10" s="4"/>
      <c r="I10" s="3"/>
      <c r="J10" s="18"/>
      <c r="K10" s="18"/>
    </row>
    <row r="11" spans="1:11" x14ac:dyDescent="0.25">
      <c r="A11">
        <v>2</v>
      </c>
      <c r="B11" s="3" t="s">
        <v>66</v>
      </c>
      <c r="C11" s="3" t="s">
        <v>33</v>
      </c>
      <c r="D11" s="2" t="s">
        <v>9</v>
      </c>
      <c r="E11" s="2" t="s">
        <v>10</v>
      </c>
      <c r="F11" s="2" t="s">
        <v>11</v>
      </c>
      <c r="G11" s="2" t="s">
        <v>12</v>
      </c>
      <c r="H11" s="4" t="s">
        <v>13</v>
      </c>
      <c r="I11" s="3" t="s">
        <v>66</v>
      </c>
      <c r="J11" s="18" t="s">
        <v>35</v>
      </c>
      <c r="K11" s="18" t="s">
        <v>40</v>
      </c>
    </row>
    <row r="12" spans="1:11" x14ac:dyDescent="0.25">
      <c r="A12">
        <v>3</v>
      </c>
      <c r="B12" s="3" t="s">
        <v>65</v>
      </c>
      <c r="C12" s="3" t="s">
        <v>30</v>
      </c>
      <c r="D12" s="2" t="s">
        <v>9</v>
      </c>
      <c r="E12" s="2" t="s">
        <v>10</v>
      </c>
      <c r="F12" s="2" t="s">
        <v>11</v>
      </c>
      <c r="G12" s="2" t="s">
        <v>12</v>
      </c>
      <c r="H12" s="4" t="s">
        <v>13</v>
      </c>
      <c r="I12" s="3" t="s">
        <v>65</v>
      </c>
      <c r="J12" s="18" t="s">
        <v>35</v>
      </c>
      <c r="K12" s="18" t="s">
        <v>40</v>
      </c>
    </row>
    <row r="13" spans="1:11" x14ac:dyDescent="0.25">
      <c r="A13">
        <v>4</v>
      </c>
      <c r="B13" s="3" t="s">
        <v>8</v>
      </c>
      <c r="C13" s="3" t="s">
        <v>31</v>
      </c>
      <c r="D13" s="2" t="s">
        <v>15</v>
      </c>
      <c r="E13" s="2" t="s">
        <v>16</v>
      </c>
      <c r="F13" s="2" t="s">
        <v>67</v>
      </c>
      <c r="G13" s="4" t="s">
        <v>17</v>
      </c>
      <c r="H13" s="116" t="s">
        <v>54</v>
      </c>
      <c r="I13" s="3" t="s">
        <v>8</v>
      </c>
      <c r="J13" s="18" t="s">
        <v>36</v>
      </c>
      <c r="K13" s="18" t="s">
        <v>39</v>
      </c>
    </row>
    <row r="14" spans="1:11" x14ac:dyDescent="0.25">
      <c r="A14">
        <v>5</v>
      </c>
      <c r="B14" s="3" t="s">
        <v>7</v>
      </c>
      <c r="C14" s="3" t="s">
        <v>32</v>
      </c>
      <c r="D14" s="2" t="s">
        <v>63</v>
      </c>
      <c r="E14" s="2" t="s">
        <v>14</v>
      </c>
      <c r="F14" s="2" t="s">
        <v>68</v>
      </c>
      <c r="G14" s="4" t="s">
        <v>18</v>
      </c>
      <c r="H14" s="116" t="s">
        <v>55</v>
      </c>
      <c r="I14" s="3" t="s">
        <v>7</v>
      </c>
      <c r="J14" s="18" t="s">
        <v>35</v>
      </c>
      <c r="K14" s="18" t="s">
        <v>40</v>
      </c>
    </row>
    <row r="15" spans="1:11" x14ac:dyDescent="0.25">
      <c r="A15">
        <v>6</v>
      </c>
      <c r="B15" s="3" t="s">
        <v>46</v>
      </c>
      <c r="C15" s="3" t="s">
        <v>45</v>
      </c>
      <c r="D15" s="107" t="s">
        <v>51</v>
      </c>
      <c r="E15" s="107" t="s">
        <v>52</v>
      </c>
      <c r="F15" s="2" t="s">
        <v>50</v>
      </c>
      <c r="G15" s="116" t="s">
        <v>53</v>
      </c>
      <c r="H15" s="116" t="s">
        <v>69</v>
      </c>
      <c r="I15" s="108" t="s">
        <v>49</v>
      </c>
      <c r="J15" s="18" t="s">
        <v>35</v>
      </c>
      <c r="K15" s="18" t="s">
        <v>40</v>
      </c>
    </row>
    <row r="16" spans="1:11" x14ac:dyDescent="0.25">
      <c r="A16">
        <v>7</v>
      </c>
    </row>
    <row r="17" spans="2:9" x14ac:dyDescent="0.25">
      <c r="B17" s="20" t="str">
        <f>CHOOSE(A1,"Standort auswählen","Select location","Vyberte místo","选择位置","Seleccione la ubicación")</f>
        <v>Select location</v>
      </c>
      <c r="C17" s="3"/>
      <c r="D17" s="2"/>
      <c r="E17" s="2"/>
      <c r="F17" s="2"/>
      <c r="G17" s="2"/>
      <c r="H17" s="4"/>
      <c r="I17" s="3"/>
    </row>
    <row r="18" spans="2:9" x14ac:dyDescent="0.25">
      <c r="B18" s="3"/>
      <c r="C18" s="3"/>
      <c r="D18" s="2"/>
      <c r="E18" s="2"/>
      <c r="F18" s="2"/>
      <c r="G18" s="2"/>
      <c r="H18" s="4"/>
      <c r="I18" s="3"/>
    </row>
    <row r="19" spans="2:9" x14ac:dyDescent="0.25">
      <c r="B19" s="3"/>
      <c r="C19" s="3"/>
      <c r="D19" s="2"/>
      <c r="E19" s="2"/>
      <c r="F19" s="2"/>
      <c r="G19" s="2"/>
      <c r="H19" s="4"/>
      <c r="I19" s="3"/>
    </row>
    <row r="20" spans="2:9" x14ac:dyDescent="0.25">
      <c r="B20" s="3"/>
      <c r="C20" s="3"/>
      <c r="D20" s="2"/>
      <c r="E20" s="2"/>
      <c r="F20" s="2"/>
      <c r="G20" s="4"/>
      <c r="H20" s="4"/>
      <c r="I20" s="3"/>
    </row>
    <row r="21" spans="2:9" x14ac:dyDescent="0.25">
      <c r="B21" s="3"/>
      <c r="C21" s="3"/>
      <c r="D21" s="2"/>
      <c r="E21" s="2"/>
      <c r="F21" s="2"/>
      <c r="G21" s="4"/>
      <c r="H21" s="4"/>
      <c r="I21" s="3"/>
    </row>
    <row r="22" spans="2:9" x14ac:dyDescent="0.25">
      <c r="B22" s="3"/>
      <c r="C22" s="3"/>
      <c r="D22" s="2"/>
      <c r="E22" s="2"/>
      <c r="F22" s="2"/>
      <c r="G22" s="4"/>
      <c r="H22" s="4"/>
      <c r="I22" s="3"/>
    </row>
    <row r="23" spans="2:9" x14ac:dyDescent="0.25">
      <c r="B23" s="3"/>
      <c r="C23" s="3"/>
      <c r="D23" s="2"/>
      <c r="E23" s="2"/>
      <c r="F23" s="2"/>
      <c r="G23" s="2"/>
      <c r="H23" s="4"/>
      <c r="I23" s="3"/>
    </row>
    <row r="24" spans="2:9" x14ac:dyDescent="0.25">
      <c r="B24" s="3"/>
      <c r="C24" s="3"/>
      <c r="D24" s="2"/>
      <c r="E24" s="2"/>
      <c r="F24" s="2"/>
      <c r="G24" s="2"/>
      <c r="H24" s="4"/>
      <c r="I24" s="3"/>
    </row>
    <row r="27" spans="2:9" x14ac:dyDescent="0.25">
      <c r="B27" s="2"/>
    </row>
    <row r="28" spans="2:9" x14ac:dyDescent="0.25">
      <c r="B28" s="2"/>
    </row>
    <row r="29" spans="2:9" x14ac:dyDescent="0.25">
      <c r="B29" s="2"/>
    </row>
    <row r="30" spans="2:9" x14ac:dyDescent="0.25">
      <c r="B30" s="2"/>
    </row>
  </sheetData>
  <phoneticPr fontId="6" type="noConversion"/>
  <hyperlinks>
    <hyperlink ref="H11" r:id="rId1" xr:uid="{00000000-0004-0000-0200-000000000000}"/>
    <hyperlink ref="H12" r:id="rId2" xr:uid="{96406CD4-FC8A-4296-A572-B934B89AA0D6}"/>
    <hyperlink ref="H15" r:id="rId3" xr:uid="{1752183F-7521-4B05-8683-0A05AD0EFC00}"/>
  </hyperlinks>
  <pageMargins left="0.75" right="0.75" top="1" bottom="1" header="0.4921259845" footer="0.4921259845"/>
  <pageSetup paperSize="9" orientation="portrait" r:id="rId4"/>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de-en-cz-cn-es</vt:lpstr>
      <vt:lpstr>form change log</vt:lpstr>
      <vt:lpstr>Data</vt:lpstr>
      <vt:lpstr>'de-en-cz-cn-es'!Druckbereich</vt:lpstr>
      <vt:lpstr>'de-en-cz-cn-es'!Drucktitel</vt:lpstr>
    </vt:vector>
  </TitlesOfParts>
  <Company>Pollmann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Rafetseder Birgit</dc:creator>
  <cp:lastModifiedBy>Lintner Gernot</cp:lastModifiedBy>
  <cp:lastPrinted>2017-05-23T11:01:29Z</cp:lastPrinted>
  <dcterms:created xsi:type="dcterms:W3CDTF">2007-10-05T04:31:41Z</dcterms:created>
  <dcterms:modified xsi:type="dcterms:W3CDTF">2026-07-01T16:27:28Z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